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24" yWindow="65416" windowWidth="8616" windowHeight="8820" activeTab="0"/>
  </bookViews>
  <sheets>
    <sheet name="ESTADISTICA ACTUALIZADA" sheetId="1" r:id="rId1"/>
  </sheets>
  <definedNames>
    <definedName name="_xlnm.Print_Area" localSheetId="0">'ESTADISTICA ACTUALIZADA'!$A$1:$M$80</definedName>
    <definedName name="_xlnm.Print_Titles" localSheetId="0">'ESTADISTICA ACTUALIZADA'!$2:$6</definedName>
  </definedNames>
  <calcPr fullCalcOnLoad="1"/>
</workbook>
</file>

<file path=xl/sharedStrings.xml><?xml version="1.0" encoding="utf-8"?>
<sst xmlns="http://schemas.openxmlformats.org/spreadsheetml/2006/main" count="123" uniqueCount="48">
  <si>
    <t>Guatemala</t>
  </si>
  <si>
    <t>Honduras</t>
  </si>
  <si>
    <t>El Salvador</t>
  </si>
  <si>
    <t>Nicaragua</t>
  </si>
  <si>
    <t>Costa Rica</t>
  </si>
  <si>
    <t>Total</t>
  </si>
  <si>
    <t>%</t>
  </si>
  <si>
    <t>Absoluto</t>
  </si>
  <si>
    <t>pendiente</t>
  </si>
  <si>
    <t>-</t>
  </si>
  <si>
    <t xml:space="preserve">REPORT - FUND OF THE REGIONAL CONFERENCE ON MIGRATION TO ASSIST THE ASSISTED VOLUNTARY RETURN OF INTRARREGIONAL HIGHLY VULNERABLE MIGRANTS </t>
  </si>
  <si>
    <t>Basic statistics</t>
  </si>
  <si>
    <t>Total assisted persons</t>
  </si>
  <si>
    <t>Gender</t>
  </si>
  <si>
    <t>Women</t>
  </si>
  <si>
    <t>Men</t>
  </si>
  <si>
    <t>Transportation</t>
  </si>
  <si>
    <t>By land</t>
  </si>
  <si>
    <t>By sea</t>
  </si>
  <si>
    <t>By air</t>
  </si>
  <si>
    <t>Absolute</t>
  </si>
  <si>
    <t>Type of vulnerability</t>
  </si>
  <si>
    <t>Unaccompanied children and adolescents</t>
  </si>
  <si>
    <t>Violence and psychological trauma, victims of crimes (VOTs, family violence, physical and psychological violence, asaults)</t>
  </si>
  <si>
    <t>Injured persons (accidents and others)</t>
  </si>
  <si>
    <t>Elder persons</t>
  </si>
  <si>
    <t>Sick persons</t>
  </si>
  <si>
    <t>Disabilities (physical and psychological)</t>
  </si>
  <si>
    <t>Others (pregnancy, members of beneficiaries' families, affected by disasters, extremely poor stranded migrants)</t>
  </si>
  <si>
    <t>Beneficiaries' nationality</t>
  </si>
  <si>
    <t>United States</t>
  </si>
  <si>
    <t>Belize</t>
  </si>
  <si>
    <t>Dominican Republic</t>
  </si>
  <si>
    <t>Panama</t>
  </si>
  <si>
    <t>Mexico</t>
  </si>
  <si>
    <t>Assistance by country of origin of the movement</t>
  </si>
  <si>
    <t>FINANCIAL REPORT</t>
  </si>
  <si>
    <t>INCOME</t>
  </si>
  <si>
    <t>Canada</t>
  </si>
  <si>
    <t>TOTAL INCOME</t>
  </si>
  <si>
    <t>FINANCIAL SUMMARY</t>
  </si>
  <si>
    <t>BALANCE AT THE BEGINNING OF THE YEAR</t>
  </si>
  <si>
    <t>SUB-TOTAL</t>
  </si>
  <si>
    <t>(-) TOTAL EXPENDITURES</t>
  </si>
  <si>
    <t>BALANCE AT THE END OF THE YEAR</t>
  </si>
  <si>
    <t>AVERAGE COST PER RETURN</t>
  </si>
  <si>
    <t>PENDING</t>
  </si>
  <si>
    <t>2016 (APRIL)</t>
  </si>
</sst>
</file>

<file path=xl/styles.xml><?xml version="1.0" encoding="utf-8"?>
<styleSheet xmlns="http://schemas.openxmlformats.org/spreadsheetml/2006/main">
  <numFmts count="6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40A]dddd\,\ dd&quot; de &quot;mmmm&quot; de &quot;yyyy"/>
    <numFmt numFmtId="195" formatCode="dd/mm/yyyy;@"/>
    <numFmt numFmtId="196" formatCode="[$$-4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[$-409]dddd\,\ mmmm\ dd\,\ yyyy"/>
    <numFmt numFmtId="203" formatCode="m/d/yyyy;@"/>
    <numFmt numFmtId="204" formatCode="[$-409]mmm\-yy;@"/>
    <numFmt numFmtId="205" formatCode="0.0%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_);[Red]\(&quot;$&quot;#,##0.0\)"/>
    <numFmt numFmtId="210" formatCode="&quot;$&quot;#,##0.00"/>
    <numFmt numFmtId="211" formatCode="0.0000"/>
    <numFmt numFmtId="212" formatCode="0.0"/>
    <numFmt numFmtId="213" formatCode="0.000000"/>
    <numFmt numFmtId="214" formatCode="0.00000"/>
    <numFmt numFmtId="215" formatCode="0.000"/>
    <numFmt numFmtId="216" formatCode="0.0000000"/>
    <numFmt numFmtId="217" formatCode="0.00000000"/>
    <numFmt numFmtId="218" formatCode="[$$-409]#,##0.0"/>
    <numFmt numFmtId="219" formatCode="_(* #,##0.0_);_(* \(#,##0.0\);_(* &quot;-&quot;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7" fillId="32" borderId="11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right"/>
    </xf>
    <xf numFmtId="207" fontId="4" fillId="0" borderId="0" xfId="0" applyNumberFormat="1" applyFont="1" applyBorder="1" applyAlignment="1">
      <alignment horizontal="center"/>
    </xf>
    <xf numFmtId="207" fontId="4" fillId="0" borderId="18" xfId="0" applyNumberFormat="1" applyFon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right" wrapText="1"/>
    </xf>
    <xf numFmtId="207" fontId="4" fillId="0" borderId="19" xfId="42" applyNumberFormat="1" applyFont="1" applyBorder="1" applyAlignment="1">
      <alignment horizontal="center"/>
    </xf>
    <xf numFmtId="207" fontId="7" fillId="0" borderId="19" xfId="0" applyNumberFormat="1" applyFont="1" applyBorder="1" applyAlignment="1">
      <alignment horizontal="center"/>
    </xf>
    <xf numFmtId="207" fontId="7" fillId="32" borderId="20" xfId="0" applyNumberFormat="1" applyFont="1" applyFill="1" applyBorder="1" applyAlignment="1">
      <alignment horizontal="center"/>
    </xf>
    <xf numFmtId="207" fontId="7" fillId="32" borderId="21" xfId="0" applyNumberFormat="1" applyFont="1" applyFill="1" applyBorder="1" applyAlignment="1">
      <alignment horizontal="center"/>
    </xf>
    <xf numFmtId="207" fontId="7" fillId="32" borderId="22" xfId="0" applyNumberFormat="1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 horizontal="center"/>
    </xf>
    <xf numFmtId="207" fontId="4" fillId="0" borderId="18" xfId="0" applyNumberFormat="1" applyFont="1" applyFill="1" applyBorder="1" applyAlignment="1">
      <alignment horizontal="center"/>
    </xf>
    <xf numFmtId="207" fontId="4" fillId="0" borderId="10" xfId="0" applyNumberFormat="1" applyFont="1" applyFill="1" applyBorder="1" applyAlignment="1">
      <alignment horizontal="center"/>
    </xf>
    <xf numFmtId="207" fontId="4" fillId="0" borderId="19" xfId="0" applyNumberFormat="1" applyFont="1" applyFill="1" applyBorder="1" applyAlignment="1">
      <alignment horizontal="center"/>
    </xf>
    <xf numFmtId="207" fontId="7" fillId="0" borderId="0" xfId="0" applyNumberFormat="1" applyFont="1" applyFill="1" applyBorder="1" applyAlignment="1">
      <alignment horizontal="center"/>
    </xf>
    <xf numFmtId="207" fontId="7" fillId="0" borderId="19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right"/>
    </xf>
    <xf numFmtId="207" fontId="4" fillId="0" borderId="18" xfId="42" applyNumberFormat="1" applyFont="1" applyBorder="1" applyAlignment="1">
      <alignment horizontal="center"/>
    </xf>
    <xf numFmtId="0" fontId="7" fillId="32" borderId="22" xfId="0" applyFont="1" applyFill="1" applyBorder="1" applyAlignment="1">
      <alignment/>
    </xf>
    <xf numFmtId="207" fontId="7" fillId="32" borderId="15" xfId="0" applyNumberFormat="1" applyFont="1" applyFill="1" applyBorder="1" applyAlignment="1">
      <alignment horizontal="center"/>
    </xf>
    <xf numFmtId="207" fontId="7" fillId="32" borderId="16" xfId="42" applyNumberFormat="1" applyFont="1" applyFill="1" applyBorder="1" applyAlignment="1">
      <alignment horizontal="center"/>
    </xf>
    <xf numFmtId="207" fontId="7" fillId="32" borderId="13" xfId="42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07" fontId="4" fillId="0" borderId="23" xfId="0" applyNumberFormat="1" applyFont="1" applyBorder="1" applyAlignment="1">
      <alignment horizontal="center"/>
    </xf>
    <xf numFmtId="207" fontId="7" fillId="0" borderId="19" xfId="42" applyNumberFormat="1" applyFont="1" applyBorder="1" applyAlignment="1">
      <alignment horizontal="center"/>
    </xf>
    <xf numFmtId="0" fontId="7" fillId="32" borderId="22" xfId="0" applyFont="1" applyFill="1" applyBorder="1" applyAlignment="1">
      <alignment wrapText="1"/>
    </xf>
    <xf numFmtId="212" fontId="4" fillId="0" borderId="25" xfId="0" applyNumberFormat="1" applyFont="1" applyBorder="1" applyAlignment="1">
      <alignment horizontal="center"/>
    </xf>
    <xf numFmtId="21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12" fontId="7" fillId="0" borderId="28" xfId="42" applyNumberFormat="1" applyFont="1" applyBorder="1" applyAlignment="1">
      <alignment horizontal="center"/>
    </xf>
    <xf numFmtId="207" fontId="4" fillId="0" borderId="26" xfId="42" applyNumberFormat="1" applyFont="1" applyBorder="1" applyAlignment="1">
      <alignment horizontal="center"/>
    </xf>
    <xf numFmtId="212" fontId="7" fillId="0" borderId="26" xfId="42" applyNumberFormat="1" applyFont="1" applyBorder="1" applyAlignment="1">
      <alignment horizontal="center"/>
    </xf>
    <xf numFmtId="43" fontId="4" fillId="0" borderId="24" xfId="42" applyFont="1" applyBorder="1" applyAlignment="1">
      <alignment horizontal="center"/>
    </xf>
    <xf numFmtId="212" fontId="7" fillId="0" borderId="2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7" fontId="4" fillId="0" borderId="30" xfId="42" applyNumberFormat="1" applyFont="1" applyBorder="1" applyAlignment="1">
      <alignment horizontal="center"/>
    </xf>
    <xf numFmtId="212" fontId="7" fillId="0" borderId="30" xfId="42" applyNumberFormat="1" applyFont="1" applyBorder="1" applyAlignment="1">
      <alignment horizontal="center"/>
    </xf>
    <xf numFmtId="1" fontId="7" fillId="32" borderId="31" xfId="0" applyNumberFormat="1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  <xf numFmtId="212" fontId="4" fillId="0" borderId="23" xfId="0" applyNumberFormat="1" applyFont="1" applyBorder="1" applyAlignment="1">
      <alignment horizontal="center"/>
    </xf>
    <xf numFmtId="212" fontId="4" fillId="0" borderId="18" xfId="0" applyNumberFormat="1" applyFont="1" applyBorder="1" applyAlignment="1">
      <alignment horizontal="center"/>
    </xf>
    <xf numFmtId="212" fontId="4" fillId="0" borderId="24" xfId="0" applyNumberFormat="1" applyFont="1" applyBorder="1" applyAlignment="1">
      <alignment horizontal="center"/>
    </xf>
    <xf numFmtId="212" fontId="7" fillId="0" borderId="26" xfId="0" applyNumberFormat="1" applyFont="1" applyBorder="1" applyAlignment="1">
      <alignment horizontal="center"/>
    </xf>
    <xf numFmtId="212" fontId="4" fillId="0" borderId="27" xfId="0" applyNumberFormat="1" applyFont="1" applyBorder="1" applyAlignment="1">
      <alignment horizontal="center"/>
    </xf>
    <xf numFmtId="212" fontId="4" fillId="0" borderId="32" xfId="42" applyNumberFormat="1" applyFont="1" applyBorder="1" applyAlignment="1">
      <alignment horizontal="center"/>
    </xf>
    <xf numFmtId="212" fontId="4" fillId="0" borderId="33" xfId="42" applyNumberFormat="1" applyFont="1" applyBorder="1" applyAlignment="1">
      <alignment horizontal="center"/>
    </xf>
    <xf numFmtId="212" fontId="4" fillId="0" borderId="28" xfId="42" applyNumberFormat="1" applyFont="1" applyBorder="1" applyAlignment="1">
      <alignment horizontal="center"/>
    </xf>
    <xf numFmtId="212" fontId="4" fillId="0" borderId="19" xfId="42" applyNumberFormat="1" applyFont="1" applyBorder="1" applyAlignment="1">
      <alignment horizontal="center"/>
    </xf>
    <xf numFmtId="212" fontId="4" fillId="0" borderId="18" xfId="42" applyNumberFormat="1" applyFont="1" applyBorder="1" applyAlignment="1">
      <alignment horizontal="center"/>
    </xf>
    <xf numFmtId="212" fontId="4" fillId="0" borderId="26" xfId="42" applyNumberFormat="1" applyFont="1" applyBorder="1" applyAlignment="1">
      <alignment horizontal="center"/>
    </xf>
    <xf numFmtId="212" fontId="4" fillId="0" borderId="29" xfId="0" applyNumberFormat="1" applyFont="1" applyBorder="1" applyAlignment="1">
      <alignment horizontal="center"/>
    </xf>
    <xf numFmtId="212" fontId="4" fillId="0" borderId="34" xfId="42" applyNumberFormat="1" applyFont="1" applyBorder="1" applyAlignment="1">
      <alignment horizontal="center"/>
    </xf>
    <xf numFmtId="212" fontId="4" fillId="0" borderId="35" xfId="42" applyNumberFormat="1" applyFont="1" applyBorder="1" applyAlignment="1">
      <alignment horizontal="center"/>
    </xf>
    <xf numFmtId="212" fontId="4" fillId="0" borderId="30" xfId="42" applyNumberFormat="1" applyFont="1" applyBorder="1" applyAlignment="1">
      <alignment horizontal="center"/>
    </xf>
    <xf numFmtId="212" fontId="7" fillId="32" borderId="31" xfId="0" applyNumberFormat="1" applyFont="1" applyFill="1" applyBorder="1" applyAlignment="1">
      <alignment horizontal="center"/>
    </xf>
    <xf numFmtId="212" fontId="7" fillId="32" borderId="16" xfId="0" applyNumberFormat="1" applyFont="1" applyFill="1" applyBorder="1" applyAlignment="1">
      <alignment horizontal="center"/>
    </xf>
    <xf numFmtId="212" fontId="7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32" borderId="36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7" fillId="0" borderId="24" xfId="0" applyFont="1" applyBorder="1" applyAlignment="1">
      <alignment/>
    </xf>
    <xf numFmtId="218" fontId="4" fillId="0" borderId="18" xfId="0" applyNumberFormat="1" applyFont="1" applyBorder="1" applyAlignment="1">
      <alignment horizontal="center"/>
    </xf>
    <xf numFmtId="218" fontId="4" fillId="0" borderId="23" xfId="0" applyNumberFormat="1" applyFont="1" applyBorder="1" applyAlignment="1">
      <alignment horizontal="center"/>
    </xf>
    <xf numFmtId="218" fontId="4" fillId="0" borderId="18" xfId="0" applyNumberFormat="1" applyFont="1" applyFill="1" applyBorder="1" applyAlignment="1">
      <alignment horizontal="center"/>
    </xf>
    <xf numFmtId="218" fontId="4" fillId="0" borderId="2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7" fillId="32" borderId="37" xfId="0" applyFont="1" applyFill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7" fillId="0" borderId="0" xfId="0" applyNumberFormat="1" applyFont="1" applyBorder="1" applyAlignment="1">
      <alignment horizontal="center"/>
    </xf>
    <xf numFmtId="208" fontId="4" fillId="0" borderId="24" xfId="0" applyNumberFormat="1" applyFont="1" applyBorder="1" applyAlignment="1">
      <alignment horizontal="center"/>
    </xf>
    <xf numFmtId="208" fontId="7" fillId="0" borderId="25" xfId="0" applyNumberFormat="1" applyFont="1" applyBorder="1" applyAlignment="1">
      <alignment horizontal="center"/>
    </xf>
    <xf numFmtId="208" fontId="7" fillId="32" borderId="21" xfId="0" applyNumberFormat="1" applyFont="1" applyFill="1" applyBorder="1" applyAlignment="1">
      <alignment horizontal="center"/>
    </xf>
    <xf numFmtId="208" fontId="7" fillId="32" borderId="31" xfId="42" applyNumberFormat="1" applyFont="1" applyFill="1" applyBorder="1" applyAlignment="1">
      <alignment horizontal="center"/>
    </xf>
    <xf numFmtId="208" fontId="7" fillId="32" borderId="12" xfId="42" applyNumberFormat="1" applyFont="1" applyFill="1" applyBorder="1" applyAlignment="1">
      <alignment horizontal="center"/>
    </xf>
    <xf numFmtId="208" fontId="4" fillId="0" borderId="24" xfId="0" applyNumberFormat="1" applyFont="1" applyFill="1" applyBorder="1" applyAlignment="1">
      <alignment horizontal="center"/>
    </xf>
    <xf numFmtId="208" fontId="7" fillId="32" borderId="12" xfId="0" applyNumberFormat="1" applyFont="1" applyFill="1" applyBorder="1" applyAlignment="1">
      <alignment horizontal="center"/>
    </xf>
    <xf numFmtId="208" fontId="7" fillId="32" borderId="31" xfId="0" applyNumberFormat="1" applyFont="1" applyFill="1" applyBorder="1" applyAlignment="1">
      <alignment horizontal="center"/>
    </xf>
    <xf numFmtId="1" fontId="7" fillId="0" borderId="38" xfId="42" applyNumberFormat="1" applyFont="1" applyBorder="1" applyAlignment="1">
      <alignment horizontal="center"/>
    </xf>
    <xf numFmtId="1" fontId="7" fillId="0" borderId="25" xfId="42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39" xfId="42" applyNumberFormat="1" applyFont="1" applyBorder="1" applyAlignment="1">
      <alignment horizontal="center"/>
    </xf>
    <xf numFmtId="1" fontId="4" fillId="0" borderId="27" xfId="42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4" xfId="42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207" fontId="4" fillId="0" borderId="35" xfId="42" applyNumberFormat="1" applyFont="1" applyBorder="1" applyAlignment="1">
      <alignment horizontal="center"/>
    </xf>
    <xf numFmtId="212" fontId="9" fillId="0" borderId="26" xfId="42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4" fillId="0" borderId="1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8" fillId="33" borderId="22" xfId="0" applyFont="1" applyFill="1" applyBorder="1" applyAlignment="1">
      <alignment/>
    </xf>
    <xf numFmtId="0" fontId="4" fillId="0" borderId="17" xfId="0" applyFont="1" applyBorder="1" applyAlignment="1">
      <alignment wrapText="1"/>
    </xf>
    <xf numFmtId="0" fontId="8" fillId="33" borderId="22" xfId="0" applyFont="1" applyFill="1" applyBorder="1" applyAlignment="1">
      <alignment wrapText="1"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7" fillId="32" borderId="0" xfId="0" applyFont="1" applyFill="1" applyBorder="1" applyAlignment="1">
      <alignment horizontal="center"/>
    </xf>
    <xf numFmtId="1" fontId="7" fillId="0" borderId="23" xfId="42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12" fontId="4" fillId="0" borderId="39" xfId="0" applyNumberFormat="1" applyFont="1" applyBorder="1" applyAlignment="1">
      <alignment horizontal="center"/>
    </xf>
    <xf numFmtId="1" fontId="7" fillId="0" borderId="27" xfId="42" applyNumberFormat="1" applyFont="1" applyBorder="1" applyAlignment="1">
      <alignment horizontal="center"/>
    </xf>
    <xf numFmtId="212" fontId="7" fillId="0" borderId="19" xfId="42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212" fontId="7" fillId="0" borderId="32" xfId="42" applyNumberFormat="1" applyFont="1" applyBorder="1" applyAlignment="1">
      <alignment horizontal="center"/>
    </xf>
    <xf numFmtId="1" fontId="7" fillId="0" borderId="24" xfId="42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left"/>
    </xf>
    <xf numFmtId="207" fontId="4" fillId="0" borderId="19" xfId="0" applyNumberFormat="1" applyFont="1" applyBorder="1" applyAlignment="1">
      <alignment horizontal="left"/>
    </xf>
    <xf numFmtId="208" fontId="7" fillId="0" borderId="0" xfId="0" applyNumberFormat="1" applyFont="1" applyBorder="1" applyAlignment="1">
      <alignment horizontal="left"/>
    </xf>
    <xf numFmtId="207" fontId="7" fillId="0" borderId="19" xfId="0" applyNumberFormat="1" applyFont="1" applyBorder="1" applyAlignment="1">
      <alignment horizontal="left"/>
    </xf>
    <xf numFmtId="208" fontId="7" fillId="32" borderId="21" xfId="0" applyNumberFormat="1" applyFont="1" applyFill="1" applyBorder="1" applyAlignment="1">
      <alignment horizontal="left"/>
    </xf>
    <xf numFmtId="207" fontId="7" fillId="32" borderId="22" xfId="0" applyNumberFormat="1" applyFont="1" applyFill="1" applyBorder="1" applyAlignment="1">
      <alignment horizontal="left"/>
    </xf>
    <xf numFmtId="207" fontId="7" fillId="0" borderId="0" xfId="0" applyNumberFormat="1" applyFont="1" applyFill="1" applyBorder="1" applyAlignment="1">
      <alignment horizontal="left"/>
    </xf>
    <xf numFmtId="207" fontId="7" fillId="0" borderId="19" xfId="0" applyNumberFormat="1" applyFont="1" applyFill="1" applyBorder="1" applyAlignment="1">
      <alignment horizontal="left"/>
    </xf>
    <xf numFmtId="208" fontId="7" fillId="0" borderId="25" xfId="0" applyNumberFormat="1" applyFont="1" applyBorder="1" applyAlignment="1">
      <alignment horizontal="left"/>
    </xf>
    <xf numFmtId="208" fontId="7" fillId="32" borderId="31" xfId="42" applyNumberFormat="1" applyFont="1" applyFill="1" applyBorder="1" applyAlignment="1">
      <alignment horizontal="left"/>
    </xf>
    <xf numFmtId="207" fontId="7" fillId="32" borderId="13" xfId="42" applyNumberFormat="1" applyFont="1" applyFill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207" fontId="7" fillId="0" borderId="19" xfId="42" applyNumberFormat="1" applyFont="1" applyBorder="1" applyAlignment="1">
      <alignment horizontal="left"/>
    </xf>
    <xf numFmtId="208" fontId="7" fillId="32" borderId="31" xfId="0" applyNumberFormat="1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212" fontId="4" fillId="0" borderId="39" xfId="0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4" fillId="0" borderId="25" xfId="0" applyNumberFormat="1" applyFont="1" applyBorder="1" applyAlignment="1">
      <alignment horizontal="center"/>
    </xf>
    <xf numFmtId="212" fontId="4" fillId="0" borderId="26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218" fontId="4" fillId="0" borderId="18" xfId="0" applyNumberFormat="1" applyFont="1" applyFill="1" applyBorder="1" applyAlignment="1">
      <alignment horizontal="center"/>
    </xf>
    <xf numFmtId="218" fontId="4" fillId="0" borderId="26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 wrapText="1"/>
    </xf>
    <xf numFmtId="218" fontId="7" fillId="0" borderId="25" xfId="44" applyNumberFormat="1" applyFont="1" applyFill="1" applyBorder="1" applyAlignment="1">
      <alignment horizontal="center"/>
    </xf>
    <xf numFmtId="218" fontId="7" fillId="0" borderId="19" xfId="44" applyNumberFormat="1" applyFont="1" applyFill="1" applyBorder="1" applyAlignment="1">
      <alignment horizontal="center"/>
    </xf>
    <xf numFmtId="218" fontId="7" fillId="0" borderId="43" xfId="44" applyNumberFormat="1" applyFont="1" applyFill="1" applyBorder="1" applyAlignment="1">
      <alignment horizontal="center"/>
    </xf>
    <xf numFmtId="218" fontId="7" fillId="0" borderId="44" xfId="44" applyNumberFormat="1" applyFont="1" applyFill="1" applyBorder="1" applyAlignment="1">
      <alignment horizontal="center"/>
    </xf>
    <xf numFmtId="218" fontId="7" fillId="34" borderId="31" xfId="44" applyNumberFormat="1" applyFont="1" applyFill="1" applyBorder="1" applyAlignment="1">
      <alignment horizontal="center"/>
    </xf>
    <xf numFmtId="218" fontId="7" fillId="34" borderId="13" xfId="44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218" fontId="4" fillId="0" borderId="25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218" fontId="7" fillId="34" borderId="21" xfId="44" applyNumberFormat="1" applyFont="1" applyFill="1" applyBorder="1" applyAlignment="1">
      <alignment horizontal="center"/>
    </xf>
    <xf numFmtId="218" fontId="7" fillId="34" borderId="37" xfId="44" applyNumberFormat="1" applyFont="1" applyFill="1" applyBorder="1" applyAlignment="1">
      <alignment horizontal="center"/>
    </xf>
    <xf numFmtId="218" fontId="4" fillId="0" borderId="18" xfId="44" applyNumberFormat="1" applyFont="1" applyFill="1" applyBorder="1" applyAlignment="1">
      <alignment horizontal="center"/>
    </xf>
    <xf numFmtId="218" fontId="4" fillId="0" borderId="26" xfId="44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0" fontId="7" fillId="32" borderId="46" xfId="0" applyFont="1" applyFill="1" applyBorder="1" applyAlignment="1">
      <alignment horizontal="center"/>
    </xf>
    <xf numFmtId="218" fontId="4" fillId="0" borderId="47" xfId="0" applyNumberFormat="1" applyFont="1" applyFill="1" applyBorder="1" applyAlignment="1">
      <alignment horizontal="center"/>
    </xf>
    <xf numFmtId="218" fontId="4" fillId="0" borderId="48" xfId="0" applyNumberFormat="1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/>
    </xf>
    <xf numFmtId="218" fontId="4" fillId="0" borderId="25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218" fontId="4" fillId="0" borderId="26" xfId="44" applyNumberFormat="1" applyFont="1" applyFill="1" applyBorder="1" applyAlignment="1">
      <alignment horizontal="center"/>
    </xf>
    <xf numFmtId="218" fontId="4" fillId="0" borderId="48" xfId="0" applyNumberFormat="1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/>
    </xf>
    <xf numFmtId="0" fontId="7" fillId="32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218" fontId="7" fillId="0" borderId="43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7" fillId="32" borderId="16" xfId="44" applyNumberFormat="1" applyFont="1" applyFill="1" applyBorder="1" applyAlignment="1">
      <alignment horizontal="center"/>
    </xf>
    <xf numFmtId="218" fontId="7" fillId="34" borderId="15" xfId="44" applyNumberFormat="1" applyFont="1" applyFill="1" applyBorder="1" applyAlignment="1">
      <alignment horizontal="center"/>
    </xf>
    <xf numFmtId="218" fontId="4" fillId="0" borderId="54" xfId="44" applyNumberFormat="1" applyFont="1" applyBorder="1" applyAlignment="1">
      <alignment horizontal="center"/>
    </xf>
    <xf numFmtId="218" fontId="4" fillId="0" borderId="55" xfId="44" applyNumberFormat="1" applyFont="1" applyBorder="1" applyAlignment="1">
      <alignment horizontal="center"/>
    </xf>
    <xf numFmtId="218" fontId="7" fillId="0" borderId="56" xfId="44" applyNumberFormat="1" applyFont="1" applyBorder="1" applyAlignment="1">
      <alignment horizontal="center"/>
    </xf>
    <xf numFmtId="218" fontId="7" fillId="0" borderId="57" xfId="44" applyNumberFormat="1" applyFont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218" fontId="4" fillId="0" borderId="47" xfId="0" applyNumberFormat="1" applyFont="1" applyFill="1" applyBorder="1" applyAlignment="1">
      <alignment horizontal="center"/>
    </xf>
    <xf numFmtId="218" fontId="4" fillId="0" borderId="58" xfId="0" applyNumberFormat="1" applyFont="1" applyFill="1" applyBorder="1" applyAlignment="1">
      <alignment horizontal="center"/>
    </xf>
    <xf numFmtId="218" fontId="4" fillId="0" borderId="18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218" fontId="4" fillId="0" borderId="18" xfId="44" applyNumberFormat="1" applyFont="1" applyBorder="1" applyAlignment="1">
      <alignment horizontal="center"/>
    </xf>
    <xf numFmtId="218" fontId="4" fillId="0" borderId="23" xfId="44" applyNumberFormat="1" applyFont="1" applyBorder="1" applyAlignment="1">
      <alignment horizontal="center"/>
    </xf>
    <xf numFmtId="218" fontId="7" fillId="34" borderId="16" xfId="44" applyNumberFormat="1" applyFont="1" applyFill="1" applyBorder="1" applyAlignment="1">
      <alignment horizontal="center"/>
    </xf>
    <xf numFmtId="218" fontId="4" fillId="0" borderId="43" xfId="44" applyNumberFormat="1" applyFont="1" applyFill="1" applyBorder="1" applyAlignment="1">
      <alignment horizontal="center"/>
    </xf>
    <xf numFmtId="218" fontId="4" fillId="0" borderId="44" xfId="44" applyNumberFormat="1" applyFont="1" applyFill="1" applyBorder="1" applyAlignment="1">
      <alignment horizontal="center"/>
    </xf>
    <xf numFmtId="218" fontId="7" fillId="0" borderId="43" xfId="44" applyNumberFormat="1" applyFont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218" fontId="4" fillId="0" borderId="43" xfId="44" applyNumberFormat="1" applyFont="1" applyBorder="1" applyAlignment="1">
      <alignment horizontal="center"/>
    </xf>
    <xf numFmtId="218" fontId="4" fillId="0" borderId="56" xfId="44" applyNumberFormat="1" applyFont="1" applyBorder="1" applyAlignment="1">
      <alignment horizontal="center"/>
    </xf>
    <xf numFmtId="218" fontId="4" fillId="0" borderId="57" xfId="44" applyNumberFormat="1" applyFont="1" applyBorder="1" applyAlignment="1">
      <alignment horizontal="center"/>
    </xf>
    <xf numFmtId="218" fontId="4" fillId="0" borderId="35" xfId="44" applyNumberFormat="1" applyFont="1" applyBorder="1" applyAlignment="1">
      <alignment horizontal="center"/>
    </xf>
    <xf numFmtId="218" fontId="4" fillId="0" borderId="42" xfId="44" applyNumberFormat="1" applyFont="1" applyBorder="1" applyAlignment="1">
      <alignment horizontal="center"/>
    </xf>
    <xf numFmtId="218" fontId="4" fillId="0" borderId="18" xfId="44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32" borderId="61" xfId="0" applyFont="1" applyFill="1" applyBorder="1" applyAlignment="1">
      <alignment horizontal="center"/>
    </xf>
    <xf numFmtId="0" fontId="7" fillId="32" borderId="6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218" fontId="4" fillId="0" borderId="64" xfId="0" applyNumberFormat="1" applyFont="1" applyFill="1" applyBorder="1" applyAlignment="1">
      <alignment horizontal="center"/>
    </xf>
    <xf numFmtId="218" fontId="4" fillId="0" borderId="23" xfId="44" applyNumberFormat="1" applyFont="1" applyFill="1" applyBorder="1" applyAlignment="1">
      <alignment horizontal="center"/>
    </xf>
    <xf numFmtId="218" fontId="7" fillId="0" borderId="65" xfId="44" applyNumberFormat="1" applyFont="1" applyFill="1" applyBorder="1" applyAlignment="1">
      <alignment horizontal="center"/>
    </xf>
    <xf numFmtId="218" fontId="7" fillId="0" borderId="66" xfId="44" applyNumberFormat="1" applyFont="1" applyFill="1" applyBorder="1" applyAlignment="1">
      <alignment horizontal="center"/>
    </xf>
    <xf numFmtId="218" fontId="7" fillId="0" borderId="67" xfId="44" applyNumberFormat="1" applyFont="1" applyFill="1" applyBorder="1" applyAlignment="1">
      <alignment horizontal="center"/>
    </xf>
    <xf numFmtId="218" fontId="7" fillId="0" borderId="68" xfId="44" applyNumberFormat="1" applyFont="1" applyFill="1" applyBorder="1" applyAlignment="1">
      <alignment horizontal="center"/>
    </xf>
    <xf numFmtId="218" fontId="4" fillId="0" borderId="41" xfId="44" applyNumberFormat="1" applyFont="1" applyFill="1" applyBorder="1" applyAlignment="1">
      <alignment horizontal="center"/>
    </xf>
    <xf numFmtId="218" fontId="4" fillId="0" borderId="30" xfId="44" applyNumberFormat="1" applyFont="1" applyFill="1" applyBorder="1" applyAlignment="1">
      <alignment horizontal="center"/>
    </xf>
    <xf numFmtId="218" fontId="7" fillId="0" borderId="67" xfId="44" applyNumberFormat="1" applyFont="1" applyFill="1" applyBorder="1" applyAlignment="1">
      <alignment horizontal="center"/>
    </xf>
    <xf numFmtId="218" fontId="7" fillId="0" borderId="68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="80" zoomScaleNormal="80" zoomScalePageLayoutView="0" workbookViewId="0" topLeftCell="A1">
      <selection activeCell="R77" sqref="R77:S77"/>
    </sheetView>
  </sheetViews>
  <sheetFormatPr defaultColWidth="9.140625" defaultRowHeight="12.75"/>
  <cols>
    <col min="1" max="1" width="21.28125" style="0" customWidth="1"/>
    <col min="2" max="2" width="11.28125" style="0" hidden="1" customWidth="1"/>
    <col min="3" max="3" width="6.7109375" style="0" hidden="1" customWidth="1"/>
    <col min="4" max="4" width="11.28125" style="0" hidden="1" customWidth="1"/>
    <col min="5" max="5" width="6.421875" style="0" hidden="1" customWidth="1"/>
    <col min="6" max="6" width="9.7109375" style="0" hidden="1" customWidth="1"/>
    <col min="7" max="7" width="8.7109375" style="0" hidden="1" customWidth="1"/>
    <col min="8" max="8" width="9.140625" style="0" customWidth="1"/>
    <col min="9" max="9" width="7.8515625" style="5" customWidth="1"/>
    <col min="10" max="10" width="9.28125" style="0" customWidth="1"/>
    <col min="11" max="11" width="8.28125" style="0" customWidth="1"/>
    <col min="12" max="12" width="9.28125" style="0" customWidth="1"/>
    <col min="13" max="13" width="7.57421875" style="0" customWidth="1"/>
    <col min="14" max="14" width="9.140625" style="0" customWidth="1"/>
    <col min="15" max="15" width="8.7109375" style="0" customWidth="1"/>
    <col min="16" max="16" width="9.140625" style="0" customWidth="1"/>
    <col min="17" max="17" width="8.421875" style="0" customWidth="1"/>
    <col min="18" max="18" width="9.140625" style="0" customWidth="1"/>
    <col min="19" max="19" width="8.421875" style="0" customWidth="1"/>
    <col min="20" max="20" width="9.140625" style="0" customWidth="1"/>
    <col min="21" max="21" width="6.421875" style="0" customWidth="1"/>
    <col min="22" max="22" width="9.140625" style="0" customWidth="1"/>
    <col min="23" max="23" width="7.42187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8"/>
      <c r="J1" s="7"/>
      <c r="K1" s="8"/>
      <c r="L1" s="7"/>
      <c r="M1" s="8"/>
    </row>
    <row r="2" spans="1:23" ht="24" customHeight="1">
      <c r="A2" s="182" t="s">
        <v>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75"/>
      <c r="S2" s="175"/>
      <c r="T2" s="2"/>
      <c r="U2" s="2"/>
      <c r="V2" s="2"/>
      <c r="W2" s="2"/>
    </row>
    <row r="3" spans="1:13" ht="13.5" thickBot="1">
      <c r="A3" s="9"/>
      <c r="B3" s="10"/>
      <c r="C3" s="10"/>
      <c r="D3" s="10"/>
      <c r="E3" s="10"/>
      <c r="F3" s="10"/>
      <c r="G3" s="10"/>
      <c r="H3" s="10"/>
      <c r="I3" s="11"/>
      <c r="J3" s="10"/>
      <c r="K3" s="11"/>
      <c r="L3" s="10"/>
      <c r="M3" s="11"/>
    </row>
    <row r="4" spans="1:19" ht="13.5" thickBot="1">
      <c r="A4" s="12" t="s">
        <v>11</v>
      </c>
      <c r="B4" s="204">
        <v>2008</v>
      </c>
      <c r="C4" s="205"/>
      <c r="D4" s="221">
        <v>2009</v>
      </c>
      <c r="E4" s="222"/>
      <c r="F4" s="221">
        <v>2010</v>
      </c>
      <c r="G4" s="222"/>
      <c r="H4" s="190">
        <v>2011</v>
      </c>
      <c r="I4" s="191"/>
      <c r="J4" s="190">
        <v>2012</v>
      </c>
      <c r="K4" s="191"/>
      <c r="L4" s="190">
        <v>2013</v>
      </c>
      <c r="M4" s="191"/>
      <c r="N4" s="190">
        <v>2014</v>
      </c>
      <c r="O4" s="191"/>
      <c r="P4" s="190">
        <v>2015</v>
      </c>
      <c r="Q4" s="191"/>
      <c r="R4" s="190" t="s">
        <v>47</v>
      </c>
      <c r="S4" s="191"/>
    </row>
    <row r="5" spans="1:19" ht="14.25" thickBot="1" thickTop="1">
      <c r="A5" s="15" t="s">
        <v>12</v>
      </c>
      <c r="B5" s="236">
        <f>+B8+B9</f>
        <v>212</v>
      </c>
      <c r="C5" s="237"/>
      <c r="D5" s="206">
        <f>+D8+D9</f>
        <v>115</v>
      </c>
      <c r="E5" s="207"/>
      <c r="F5" s="206">
        <f>+F8+F9</f>
        <v>207</v>
      </c>
      <c r="G5" s="207"/>
      <c r="H5" s="192">
        <f>24+45</f>
        <v>69</v>
      </c>
      <c r="I5" s="193"/>
      <c r="J5" s="192">
        <v>161</v>
      </c>
      <c r="K5" s="193"/>
      <c r="L5" s="192">
        <v>42</v>
      </c>
      <c r="M5" s="193"/>
      <c r="N5" s="192">
        <v>82</v>
      </c>
      <c r="O5" s="193"/>
      <c r="P5" s="192">
        <v>34</v>
      </c>
      <c r="Q5" s="193"/>
      <c r="R5" s="192">
        <v>21</v>
      </c>
      <c r="S5" s="193"/>
    </row>
    <row r="6" spans="1:19" ht="13.5" thickBot="1">
      <c r="A6" s="123"/>
      <c r="B6" s="16" t="s">
        <v>7</v>
      </c>
      <c r="C6" s="17" t="s">
        <v>6</v>
      </c>
      <c r="D6" s="13" t="s">
        <v>20</v>
      </c>
      <c r="E6" s="14" t="s">
        <v>6</v>
      </c>
      <c r="F6" s="13" t="s">
        <v>20</v>
      </c>
      <c r="G6" s="14" t="s">
        <v>6</v>
      </c>
      <c r="H6" s="13" t="s">
        <v>20</v>
      </c>
      <c r="I6" s="14" t="s">
        <v>6</v>
      </c>
      <c r="J6" s="13" t="s">
        <v>20</v>
      </c>
      <c r="K6" s="14" t="s">
        <v>6</v>
      </c>
      <c r="L6" s="13" t="s">
        <v>20</v>
      </c>
      <c r="M6" s="14" t="s">
        <v>6</v>
      </c>
      <c r="N6" s="13" t="s">
        <v>20</v>
      </c>
      <c r="O6" s="14" t="s">
        <v>6</v>
      </c>
      <c r="P6" s="13" t="s">
        <v>20</v>
      </c>
      <c r="Q6" s="14" t="s">
        <v>6</v>
      </c>
      <c r="R6" s="13" t="s">
        <v>20</v>
      </c>
      <c r="S6" s="14" t="s">
        <v>6</v>
      </c>
    </row>
    <row r="7" spans="1:19" ht="12.75">
      <c r="A7" s="18" t="s">
        <v>13</v>
      </c>
      <c r="B7" s="19"/>
      <c r="C7" s="20"/>
      <c r="D7" s="21"/>
      <c r="E7" s="22"/>
      <c r="F7" s="21"/>
      <c r="G7" s="22"/>
      <c r="H7" s="19"/>
      <c r="I7" s="22"/>
      <c r="J7" s="19"/>
      <c r="K7" s="22"/>
      <c r="L7" s="19"/>
      <c r="M7" s="22"/>
      <c r="N7" s="19"/>
      <c r="O7" s="22"/>
      <c r="P7" s="150"/>
      <c r="Q7" s="151"/>
      <c r="R7" s="150"/>
      <c r="S7" s="151"/>
    </row>
    <row r="8" spans="1:19" ht="12.75">
      <c r="A8" s="23" t="s">
        <v>14</v>
      </c>
      <c r="B8" s="19">
        <v>103</v>
      </c>
      <c r="C8" s="20">
        <f>+B8*100/$B$5</f>
        <v>48.58490566037736</v>
      </c>
      <c r="D8" s="95">
        <v>71</v>
      </c>
      <c r="E8" s="24">
        <f>+D8*100/$D$5</f>
        <v>61.73913043478261</v>
      </c>
      <c r="F8" s="95">
        <v>91</v>
      </c>
      <c r="G8" s="22">
        <f>+F8*100/$F$5</f>
        <v>43.96135265700483</v>
      </c>
      <c r="H8" s="96">
        <f>5+21</f>
        <v>26</v>
      </c>
      <c r="I8" s="25">
        <f>+H8*100/H10</f>
        <v>37.68115942028985</v>
      </c>
      <c r="J8" s="96">
        <v>41</v>
      </c>
      <c r="K8" s="25">
        <f>+J8*100/J10</f>
        <v>25.46583850931677</v>
      </c>
      <c r="L8" s="96">
        <v>11</v>
      </c>
      <c r="M8" s="25">
        <f>+L8*100/L10</f>
        <v>26.19047619047619</v>
      </c>
      <c r="N8" s="96">
        <v>30</v>
      </c>
      <c r="O8" s="25">
        <f>+N8*100/N10</f>
        <v>36.58536585365854</v>
      </c>
      <c r="P8" s="152">
        <v>21</v>
      </c>
      <c r="Q8" s="153">
        <f>+P8*100/P10</f>
        <v>61.76470588235294</v>
      </c>
      <c r="R8" s="152">
        <v>16</v>
      </c>
      <c r="S8" s="153">
        <f>+R8*100/R10</f>
        <v>76.19047619047619</v>
      </c>
    </row>
    <row r="9" spans="1:19" ht="13.5" thickBot="1">
      <c r="A9" s="23" t="s">
        <v>15</v>
      </c>
      <c r="B9" s="19">
        <v>109</v>
      </c>
      <c r="C9" s="20">
        <f>+B9*100/$B$5</f>
        <v>51.41509433962264</v>
      </c>
      <c r="D9" s="95">
        <v>44</v>
      </c>
      <c r="E9" s="24">
        <f>+D9*100/$D$5</f>
        <v>38.26086956521739</v>
      </c>
      <c r="F9" s="95">
        <v>116</v>
      </c>
      <c r="G9" s="22">
        <f>+F9*100/$F$5</f>
        <v>56.03864734299517</v>
      </c>
      <c r="H9" s="96">
        <f>19+24</f>
        <v>43</v>
      </c>
      <c r="I9" s="25">
        <f>+H9*100/H10</f>
        <v>62.31884057971015</v>
      </c>
      <c r="J9" s="96">
        <v>120</v>
      </c>
      <c r="K9" s="25">
        <f>+J9*100/J10</f>
        <v>74.53416149068323</v>
      </c>
      <c r="L9" s="96">
        <v>31</v>
      </c>
      <c r="M9" s="25">
        <f>+L9*100/L10</f>
        <v>73.80952380952381</v>
      </c>
      <c r="N9" s="96">
        <v>52</v>
      </c>
      <c r="O9" s="25">
        <f>+N9*100/N10</f>
        <v>63.41463414634146</v>
      </c>
      <c r="P9" s="152">
        <v>13</v>
      </c>
      <c r="Q9" s="153">
        <f>+P9*100/P10</f>
        <v>38.23529411764706</v>
      </c>
      <c r="R9" s="152">
        <v>5</v>
      </c>
      <c r="S9" s="153">
        <f>+R9*100/R10</f>
        <v>23.80952380952381</v>
      </c>
    </row>
    <row r="10" spans="1:19" ht="13.5" thickBot="1">
      <c r="A10" s="123"/>
      <c r="B10" s="26">
        <f aca="true" t="shared" si="0" ref="B10:G10">SUM(B8:B9)</f>
        <v>212</v>
      </c>
      <c r="C10" s="27">
        <f t="shared" si="0"/>
        <v>100</v>
      </c>
      <c r="D10" s="99">
        <f t="shared" si="0"/>
        <v>115</v>
      </c>
      <c r="E10" s="28">
        <f t="shared" si="0"/>
        <v>100</v>
      </c>
      <c r="F10" s="99">
        <f t="shared" si="0"/>
        <v>207</v>
      </c>
      <c r="G10" s="28">
        <f t="shared" si="0"/>
        <v>100</v>
      </c>
      <c r="H10" s="99">
        <f>SUM(H8:H9)</f>
        <v>69</v>
      </c>
      <c r="I10" s="28">
        <f>SUM(I8:I9)</f>
        <v>100</v>
      </c>
      <c r="J10" s="99">
        <f>J8+J9</f>
        <v>161</v>
      </c>
      <c r="K10" s="28">
        <f>SUM(K8:K9)</f>
        <v>100</v>
      </c>
      <c r="L10" s="99">
        <f>L8+L9</f>
        <v>42</v>
      </c>
      <c r="M10" s="28">
        <f>SUM(M8:M9)</f>
        <v>100</v>
      </c>
      <c r="N10" s="99">
        <f>N8+N9</f>
        <v>82</v>
      </c>
      <c r="O10" s="28">
        <f>SUM(O8:O9)</f>
        <v>100</v>
      </c>
      <c r="P10" s="154">
        <f>P8+P9</f>
        <v>34</v>
      </c>
      <c r="Q10" s="155">
        <f>SUM(Q8:Q9)</f>
        <v>100</v>
      </c>
      <c r="R10" s="154">
        <f>R8+R9</f>
        <v>21</v>
      </c>
      <c r="S10" s="155">
        <f>SUM(S8:S9)</f>
        <v>100</v>
      </c>
    </row>
    <row r="11" spans="1:19" ht="12.75">
      <c r="A11" s="18" t="s">
        <v>16</v>
      </c>
      <c r="B11" s="29"/>
      <c r="C11" s="30"/>
      <c r="D11" s="31"/>
      <c r="E11" s="32"/>
      <c r="F11" s="31"/>
      <c r="G11" s="32"/>
      <c r="H11" s="33"/>
      <c r="I11" s="34"/>
      <c r="J11" s="33"/>
      <c r="K11" s="34"/>
      <c r="L11" s="33"/>
      <c r="M11" s="34"/>
      <c r="N11" s="33"/>
      <c r="O11" s="34"/>
      <c r="P11" s="156"/>
      <c r="Q11" s="157"/>
      <c r="R11" s="156"/>
      <c r="S11" s="157"/>
    </row>
    <row r="12" spans="1:19" ht="12.75">
      <c r="A12" s="35" t="s">
        <v>17</v>
      </c>
      <c r="B12" s="19">
        <v>93</v>
      </c>
      <c r="C12" s="36">
        <f>+B12*100/$B$15</f>
        <v>43.867924528301884</v>
      </c>
      <c r="D12" s="95">
        <v>40</v>
      </c>
      <c r="E12" s="22">
        <f>+D12*100/$D$15</f>
        <v>34.78260869565217</v>
      </c>
      <c r="F12" s="95">
        <v>26</v>
      </c>
      <c r="G12" s="22">
        <f>+F12*100/$F$15</f>
        <v>12.560386473429952</v>
      </c>
      <c r="H12" s="98">
        <v>29</v>
      </c>
      <c r="I12" s="25">
        <f>+H12*100/H10</f>
        <v>42.028985507246375</v>
      </c>
      <c r="J12" s="98">
        <v>3</v>
      </c>
      <c r="K12" s="25">
        <f>+J12*100/J10</f>
        <v>1.8633540372670807</v>
      </c>
      <c r="L12" s="98">
        <v>20</v>
      </c>
      <c r="M12" s="25">
        <f>+L12*100/L10</f>
        <v>47.61904761904762</v>
      </c>
      <c r="N12" s="98">
        <v>27</v>
      </c>
      <c r="O12" s="25">
        <f>+N12*100/N10</f>
        <v>32.926829268292686</v>
      </c>
      <c r="P12" s="158">
        <v>5</v>
      </c>
      <c r="Q12" s="153">
        <f>+P12*100/P10</f>
        <v>14.705882352941176</v>
      </c>
      <c r="R12" s="158">
        <v>0</v>
      </c>
      <c r="S12" s="153">
        <f>+R12*100/R10</f>
        <v>0</v>
      </c>
    </row>
    <row r="13" spans="1:19" ht="12.75">
      <c r="A13" s="35" t="s">
        <v>18</v>
      </c>
      <c r="B13" s="19">
        <v>1</v>
      </c>
      <c r="C13" s="36">
        <f>+B13*100/$B$15</f>
        <v>0.4716981132075472</v>
      </c>
      <c r="D13" s="95"/>
      <c r="E13" s="22">
        <f>+D13*100/$D$15</f>
        <v>0</v>
      </c>
      <c r="F13" s="97">
        <f>+E13*100/$D$15</f>
        <v>0</v>
      </c>
      <c r="G13" s="22">
        <f>+F13*100/$F$15</f>
        <v>0</v>
      </c>
      <c r="H13" s="98">
        <f>+G13*100/$D$15</f>
        <v>0</v>
      </c>
      <c r="I13" s="25">
        <f>+H13*100/H9</f>
        <v>0</v>
      </c>
      <c r="J13" s="98">
        <f>+G13*100/$D$15</f>
        <v>0</v>
      </c>
      <c r="K13" s="25">
        <f>+J13*100/J9</f>
        <v>0</v>
      </c>
      <c r="L13" s="98">
        <f>+I13*100/$D$15</f>
        <v>0</v>
      </c>
      <c r="M13" s="25">
        <f>+L13*100/L9</f>
        <v>0</v>
      </c>
      <c r="N13" s="98">
        <f>+K13*100/$D$15</f>
        <v>0</v>
      </c>
      <c r="O13" s="25">
        <f>+N13*100/N9</f>
        <v>0</v>
      </c>
      <c r="P13" s="158">
        <f>+M13*100/$D$15</f>
        <v>0</v>
      </c>
      <c r="Q13" s="153">
        <f>+P13*100/P9</f>
        <v>0</v>
      </c>
      <c r="R13" s="158">
        <f>+O13*100/$D$15</f>
        <v>0</v>
      </c>
      <c r="S13" s="153">
        <f>+R13*100/R9</f>
        <v>0</v>
      </c>
    </row>
    <row r="14" spans="1:19" ht="13.5" thickBot="1">
      <c r="A14" s="35" t="s">
        <v>19</v>
      </c>
      <c r="B14" s="19">
        <v>118</v>
      </c>
      <c r="C14" s="36">
        <f>+B14*100/$B$15</f>
        <v>55.660377358490564</v>
      </c>
      <c r="D14" s="95">
        <v>75</v>
      </c>
      <c r="E14" s="22">
        <f>+D14*100/$D$15</f>
        <v>65.21739130434783</v>
      </c>
      <c r="F14" s="95">
        <v>181</v>
      </c>
      <c r="G14" s="22">
        <f>+F14*100/$F$15</f>
        <v>87.43961352657004</v>
      </c>
      <c r="H14" s="96">
        <f>24+16</f>
        <v>40</v>
      </c>
      <c r="I14" s="25">
        <f>+H14*100/H10</f>
        <v>57.971014492753625</v>
      </c>
      <c r="J14" s="96">
        <v>158</v>
      </c>
      <c r="K14" s="25">
        <f>+J14*100/J10</f>
        <v>98.13664596273291</v>
      </c>
      <c r="L14" s="96">
        <v>22</v>
      </c>
      <c r="M14" s="25">
        <f>+L14*100/L10</f>
        <v>52.38095238095238</v>
      </c>
      <c r="N14" s="96">
        <v>55</v>
      </c>
      <c r="O14" s="25">
        <f>+N14*100/N10</f>
        <v>67.07317073170732</v>
      </c>
      <c r="P14" s="152">
        <v>29</v>
      </c>
      <c r="Q14" s="153">
        <f>+P14*100/P10</f>
        <v>85.29411764705883</v>
      </c>
      <c r="R14" s="152">
        <v>21</v>
      </c>
      <c r="S14" s="153">
        <f>+R14*100/R10</f>
        <v>100</v>
      </c>
    </row>
    <row r="15" spans="1:19" s="4" customFormat="1" ht="14.25" thickBot="1">
      <c r="A15" s="37" t="s">
        <v>5</v>
      </c>
      <c r="B15" s="38">
        <f aca="true" t="shared" si="1" ref="B15:G15">SUM(B12:B14)</f>
        <v>212</v>
      </c>
      <c r="C15" s="39">
        <f t="shared" si="1"/>
        <v>100</v>
      </c>
      <c r="D15" s="101">
        <f t="shared" si="1"/>
        <v>115</v>
      </c>
      <c r="E15" s="40">
        <f t="shared" si="1"/>
        <v>100</v>
      </c>
      <c r="F15" s="101">
        <f t="shared" si="1"/>
        <v>207</v>
      </c>
      <c r="G15" s="40">
        <f t="shared" si="1"/>
        <v>100</v>
      </c>
      <c r="H15" s="100">
        <f aca="true" t="shared" si="2" ref="H15:M15">SUM(H12:H14)</f>
        <v>69</v>
      </c>
      <c r="I15" s="40">
        <f t="shared" si="2"/>
        <v>100</v>
      </c>
      <c r="J15" s="100">
        <f t="shared" si="2"/>
        <v>161</v>
      </c>
      <c r="K15" s="40">
        <f t="shared" si="2"/>
        <v>100</v>
      </c>
      <c r="L15" s="100">
        <f t="shared" si="2"/>
        <v>42</v>
      </c>
      <c r="M15" s="40">
        <f t="shared" si="2"/>
        <v>100</v>
      </c>
      <c r="N15" s="100">
        <f>SUM(N12:N14)</f>
        <v>82</v>
      </c>
      <c r="O15" s="40">
        <f>SUM(O12:O14)</f>
        <v>100</v>
      </c>
      <c r="P15" s="159">
        <f>SUM(P12:P14)</f>
        <v>34</v>
      </c>
      <c r="Q15" s="160">
        <f>SUM(Q12:Q14)</f>
        <v>100</v>
      </c>
      <c r="R15" s="159">
        <f>SUM(R12:R14)</f>
        <v>21</v>
      </c>
      <c r="S15" s="160">
        <f>SUM(S12:S14)</f>
        <v>100</v>
      </c>
    </row>
    <row r="16" spans="1:19" ht="13.5" thickBot="1">
      <c r="A16" s="124" t="s">
        <v>21</v>
      </c>
      <c r="B16" s="41"/>
      <c r="C16" s="42"/>
      <c r="D16" s="43"/>
      <c r="E16" s="44"/>
      <c r="F16" s="43"/>
      <c r="G16" s="44"/>
      <c r="H16" s="45"/>
      <c r="I16" s="46"/>
      <c r="J16" s="45"/>
      <c r="K16" s="46"/>
      <c r="L16" s="45"/>
      <c r="M16" s="46"/>
      <c r="N16" s="45"/>
      <c r="O16" s="46"/>
      <c r="P16" s="161"/>
      <c r="Q16" s="162"/>
      <c r="R16" s="161"/>
      <c r="S16" s="162"/>
    </row>
    <row r="17" spans="1:19" ht="21">
      <c r="A17" s="125" t="s">
        <v>22</v>
      </c>
      <c r="B17" s="47">
        <v>134</v>
      </c>
      <c r="C17" s="36">
        <f aca="true" t="shared" si="3" ref="C17:C23">+B17*100/$B$24</f>
        <v>63.20754716981132</v>
      </c>
      <c r="D17" s="97">
        <v>42</v>
      </c>
      <c r="E17" s="24">
        <f aca="true" t="shared" si="4" ref="E17:E23">+D17*100/$D$24</f>
        <v>36.52173913043478</v>
      </c>
      <c r="F17" s="97">
        <v>97</v>
      </c>
      <c r="G17" s="24">
        <f aca="true" t="shared" si="5" ref="G17:G23">+F17*100/$F$24</f>
        <v>46.85990338164251</v>
      </c>
      <c r="H17" s="98">
        <f>14+14</f>
        <v>28</v>
      </c>
      <c r="I17" s="48">
        <f>+H17*100/H10</f>
        <v>40.57971014492754</v>
      </c>
      <c r="J17" s="98">
        <v>113</v>
      </c>
      <c r="K17" s="48">
        <f>+J17*100/J10</f>
        <v>70.1863354037267</v>
      </c>
      <c r="L17" s="98">
        <v>15</v>
      </c>
      <c r="M17" s="48">
        <f>+L17*100/L10</f>
        <v>35.714285714285715</v>
      </c>
      <c r="N17" s="98">
        <v>45</v>
      </c>
      <c r="O17" s="48">
        <f>+N17*100/N10</f>
        <v>54.8780487804878</v>
      </c>
      <c r="P17" s="158">
        <v>12</v>
      </c>
      <c r="Q17" s="163">
        <f>+P17*100/P10</f>
        <v>35.294117647058826</v>
      </c>
      <c r="R17" s="158">
        <v>7</v>
      </c>
      <c r="S17" s="163">
        <f>+R17*100/R10</f>
        <v>33.333333333333336</v>
      </c>
    </row>
    <row r="18" spans="1:19" ht="51">
      <c r="A18" s="125" t="s">
        <v>23</v>
      </c>
      <c r="B18" s="47">
        <v>7</v>
      </c>
      <c r="C18" s="36">
        <f t="shared" si="3"/>
        <v>3.30188679245283</v>
      </c>
      <c r="D18" s="97">
        <v>29</v>
      </c>
      <c r="E18" s="24">
        <f t="shared" si="4"/>
        <v>25.217391304347824</v>
      </c>
      <c r="F18" s="97">
        <v>31</v>
      </c>
      <c r="G18" s="24">
        <f t="shared" si="5"/>
        <v>14.97584541062802</v>
      </c>
      <c r="H18" s="98">
        <f>2+6</f>
        <v>8</v>
      </c>
      <c r="I18" s="48">
        <f>+H18*100/H10</f>
        <v>11.594202898550725</v>
      </c>
      <c r="J18" s="98">
        <v>2</v>
      </c>
      <c r="K18" s="48">
        <f>+J18*100/J10</f>
        <v>1.2422360248447204</v>
      </c>
      <c r="L18" s="98">
        <v>16</v>
      </c>
      <c r="M18" s="48">
        <f>+L18*100/L10</f>
        <v>38.095238095238095</v>
      </c>
      <c r="N18" s="98">
        <v>11</v>
      </c>
      <c r="O18" s="48">
        <f>+N18*100/N10</f>
        <v>13.414634146341463</v>
      </c>
      <c r="P18" s="158">
        <v>5</v>
      </c>
      <c r="Q18" s="163">
        <f>+P18*100/P10</f>
        <v>14.705882352941176</v>
      </c>
      <c r="R18" s="158">
        <v>8</v>
      </c>
      <c r="S18" s="163">
        <f>+R18*100/R10</f>
        <v>38.095238095238095</v>
      </c>
    </row>
    <row r="19" spans="1:19" ht="40.5" customHeight="1">
      <c r="A19" s="125" t="s">
        <v>24</v>
      </c>
      <c r="B19" s="47">
        <v>25</v>
      </c>
      <c r="C19" s="36">
        <f t="shared" si="3"/>
        <v>11.79245283018868</v>
      </c>
      <c r="D19" s="97">
        <v>5</v>
      </c>
      <c r="E19" s="24">
        <f t="shared" si="4"/>
        <v>4.3478260869565215</v>
      </c>
      <c r="F19" s="97">
        <v>13</v>
      </c>
      <c r="G19" s="24">
        <f t="shared" si="5"/>
        <v>6.280193236714976</v>
      </c>
      <c r="H19" s="98">
        <f>5+2</f>
        <v>7</v>
      </c>
      <c r="I19" s="48">
        <f>+H19*100/H10</f>
        <v>10.144927536231885</v>
      </c>
      <c r="J19" s="98">
        <v>6</v>
      </c>
      <c r="K19" s="48">
        <f>+J19*100/J10</f>
        <v>3.7267080745341614</v>
      </c>
      <c r="L19" s="98">
        <v>4</v>
      </c>
      <c r="M19" s="48">
        <f>+L19*100/L10</f>
        <v>9.523809523809524</v>
      </c>
      <c r="N19" s="98">
        <v>1</v>
      </c>
      <c r="O19" s="48">
        <f>+N19*100/N10</f>
        <v>1.2195121951219512</v>
      </c>
      <c r="P19" s="158">
        <v>0</v>
      </c>
      <c r="Q19" s="163">
        <f>+P19*100/P10</f>
        <v>0</v>
      </c>
      <c r="R19" s="158">
        <v>0</v>
      </c>
      <c r="S19" s="163">
        <f>+R19*100/R10</f>
        <v>0</v>
      </c>
    </row>
    <row r="20" spans="1:19" ht="12.75">
      <c r="A20" s="125" t="s">
        <v>25</v>
      </c>
      <c r="B20" s="47">
        <v>1</v>
      </c>
      <c r="C20" s="36">
        <f t="shared" si="3"/>
        <v>0.4716981132075472</v>
      </c>
      <c r="D20" s="102">
        <v>1</v>
      </c>
      <c r="E20" s="24">
        <f t="shared" si="4"/>
        <v>0.8695652173913043</v>
      </c>
      <c r="F20" s="97">
        <v>3</v>
      </c>
      <c r="G20" s="24">
        <f t="shared" si="5"/>
        <v>1.4492753623188406</v>
      </c>
      <c r="H20" s="98">
        <v>2</v>
      </c>
      <c r="I20" s="48">
        <f>+H20*100/H10</f>
        <v>2.898550724637681</v>
      </c>
      <c r="J20" s="98">
        <v>2</v>
      </c>
      <c r="K20" s="48">
        <f>+J20*100/J10</f>
        <v>1.2422360248447204</v>
      </c>
      <c r="L20" s="98">
        <v>2</v>
      </c>
      <c r="M20" s="48">
        <f>+L20*100/L10</f>
        <v>4.761904761904762</v>
      </c>
      <c r="N20" s="98">
        <v>0</v>
      </c>
      <c r="O20" s="48">
        <f>+N20*100/N10</f>
        <v>0</v>
      </c>
      <c r="P20" s="158">
        <v>0</v>
      </c>
      <c r="Q20" s="163">
        <f>+P20*100/P10</f>
        <v>0</v>
      </c>
      <c r="R20" s="158">
        <v>0</v>
      </c>
      <c r="S20" s="163">
        <f>+R20*100/R10</f>
        <v>0</v>
      </c>
    </row>
    <row r="21" spans="1:19" ht="12.75">
      <c r="A21" s="125" t="s">
        <v>26</v>
      </c>
      <c r="B21" s="47">
        <v>26</v>
      </c>
      <c r="C21" s="36">
        <f t="shared" si="3"/>
        <v>12.264150943396226</v>
      </c>
      <c r="D21" s="102">
        <v>17</v>
      </c>
      <c r="E21" s="24">
        <f t="shared" si="4"/>
        <v>14.782608695652174</v>
      </c>
      <c r="F21" s="97">
        <v>7</v>
      </c>
      <c r="G21" s="24">
        <f t="shared" si="5"/>
        <v>3.3816425120772946</v>
      </c>
      <c r="H21" s="98">
        <v>2</v>
      </c>
      <c r="I21" s="48">
        <f>+H21*100/H10</f>
        <v>2.898550724637681</v>
      </c>
      <c r="J21" s="98">
        <v>5</v>
      </c>
      <c r="K21" s="48">
        <f>+J21*100/J10</f>
        <v>3.1055900621118013</v>
      </c>
      <c r="L21" s="98">
        <v>1</v>
      </c>
      <c r="M21" s="48">
        <f>+L21*100/L10</f>
        <v>2.380952380952381</v>
      </c>
      <c r="N21" s="98">
        <v>7</v>
      </c>
      <c r="O21" s="48">
        <f>+N21*100/N10</f>
        <v>8.536585365853659</v>
      </c>
      <c r="P21" s="158">
        <v>2</v>
      </c>
      <c r="Q21" s="163">
        <f>+P21*100/P10</f>
        <v>5.882352941176471</v>
      </c>
      <c r="R21" s="158"/>
      <c r="S21" s="163">
        <f>+R21*100/R10</f>
        <v>0</v>
      </c>
    </row>
    <row r="22" spans="1:19" ht="26.25" customHeight="1">
      <c r="A22" s="125" t="s">
        <v>27</v>
      </c>
      <c r="B22" s="47">
        <v>7</v>
      </c>
      <c r="C22" s="36">
        <f t="shared" si="3"/>
        <v>3.30188679245283</v>
      </c>
      <c r="D22" s="97">
        <v>3</v>
      </c>
      <c r="E22" s="24">
        <f t="shared" si="4"/>
        <v>2.608695652173913</v>
      </c>
      <c r="F22" s="97">
        <v>24</v>
      </c>
      <c r="G22" s="24">
        <f t="shared" si="5"/>
        <v>11.594202898550725</v>
      </c>
      <c r="H22" s="98">
        <f>2+2</f>
        <v>4</v>
      </c>
      <c r="I22" s="48">
        <f>+H22*100/H10</f>
        <v>5.797101449275362</v>
      </c>
      <c r="J22" s="98">
        <v>18</v>
      </c>
      <c r="K22" s="48">
        <f>+J22*100/J10</f>
        <v>11.180124223602485</v>
      </c>
      <c r="L22" s="98">
        <v>3</v>
      </c>
      <c r="M22" s="48">
        <f>+L22*100/L10</f>
        <v>7.142857142857143</v>
      </c>
      <c r="N22" s="98">
        <v>2</v>
      </c>
      <c r="O22" s="48">
        <f>+N22*100/N10</f>
        <v>2.4390243902439024</v>
      </c>
      <c r="P22" s="158">
        <v>2</v>
      </c>
      <c r="Q22" s="163">
        <f>+P22*100/P10</f>
        <v>5.882352941176471</v>
      </c>
      <c r="R22" s="158"/>
      <c r="S22" s="163">
        <f>+R22*100/R10</f>
        <v>0</v>
      </c>
    </row>
    <row r="23" spans="1:19" ht="74.25" customHeight="1" thickBot="1">
      <c r="A23" s="125" t="s">
        <v>28</v>
      </c>
      <c r="B23" s="47">
        <v>12</v>
      </c>
      <c r="C23" s="36">
        <f t="shared" si="3"/>
        <v>5.660377358490566</v>
      </c>
      <c r="D23" s="97">
        <v>18</v>
      </c>
      <c r="E23" s="24">
        <f t="shared" si="4"/>
        <v>15.652173913043478</v>
      </c>
      <c r="F23" s="97">
        <v>32</v>
      </c>
      <c r="G23" s="24">
        <f t="shared" si="5"/>
        <v>15.458937198067632</v>
      </c>
      <c r="H23" s="98">
        <f>1+17</f>
        <v>18</v>
      </c>
      <c r="I23" s="48">
        <f>+H23*100/H10</f>
        <v>26.08695652173913</v>
      </c>
      <c r="J23" s="98">
        <v>15</v>
      </c>
      <c r="K23" s="48">
        <f>+J23*100/J10</f>
        <v>9.316770186335404</v>
      </c>
      <c r="L23" s="98">
        <v>1</v>
      </c>
      <c r="M23" s="48">
        <f>+L23*100/L10</f>
        <v>2.380952380952381</v>
      </c>
      <c r="N23" s="98">
        <v>16</v>
      </c>
      <c r="O23" s="48">
        <f>+N23*100/N10</f>
        <v>19.51219512195122</v>
      </c>
      <c r="P23" s="158">
        <v>13</v>
      </c>
      <c r="Q23" s="163">
        <f>+P23*100/P10</f>
        <v>38.23529411764706</v>
      </c>
      <c r="R23" s="158">
        <v>6</v>
      </c>
      <c r="S23" s="163">
        <f>+R23*100/R10</f>
        <v>28.571428571428573</v>
      </c>
    </row>
    <row r="24" spans="1:19" ht="13.5" thickBot="1">
      <c r="A24" s="49" t="s">
        <v>5</v>
      </c>
      <c r="B24" s="38">
        <f aca="true" t="shared" si="6" ref="B24:G24">SUM(B17:B23)</f>
        <v>212</v>
      </c>
      <c r="C24" s="39">
        <f t="shared" si="6"/>
        <v>100.00000000000001</v>
      </c>
      <c r="D24" s="103">
        <f t="shared" si="6"/>
        <v>115</v>
      </c>
      <c r="E24" s="40">
        <f t="shared" si="6"/>
        <v>99.99999999999999</v>
      </c>
      <c r="F24" s="103">
        <f t="shared" si="6"/>
        <v>207</v>
      </c>
      <c r="G24" s="40">
        <f t="shared" si="6"/>
        <v>99.99999999999999</v>
      </c>
      <c r="H24" s="104">
        <f aca="true" t="shared" si="7" ref="H24:M24">SUM(H17:H23)</f>
        <v>69</v>
      </c>
      <c r="I24" s="40">
        <f t="shared" si="7"/>
        <v>100</v>
      </c>
      <c r="J24" s="104">
        <f t="shared" si="7"/>
        <v>161</v>
      </c>
      <c r="K24" s="40">
        <f t="shared" si="7"/>
        <v>99.99999999999999</v>
      </c>
      <c r="L24" s="104">
        <f t="shared" si="7"/>
        <v>42</v>
      </c>
      <c r="M24" s="40">
        <f t="shared" si="7"/>
        <v>99.99999999999999</v>
      </c>
      <c r="N24" s="104">
        <f>SUM(N17:N23)</f>
        <v>82</v>
      </c>
      <c r="O24" s="40">
        <f>SUM(O17:O23)</f>
        <v>99.99999999999999</v>
      </c>
      <c r="P24" s="164">
        <f>SUM(P17:P23)</f>
        <v>34</v>
      </c>
      <c r="Q24" s="160">
        <f>SUM(Q17:Q23)</f>
        <v>100</v>
      </c>
      <c r="R24" s="164">
        <f>SUM(R17:R23)</f>
        <v>21</v>
      </c>
      <c r="S24" s="160">
        <f>SUM(S17:S23)</f>
        <v>100</v>
      </c>
    </row>
    <row r="25" spans="1:19" ht="13.5" thickBot="1">
      <c r="A25" s="134"/>
      <c r="B25" s="135"/>
      <c r="C25" s="135"/>
      <c r="D25" s="135"/>
      <c r="E25" s="136"/>
      <c r="F25" s="52"/>
      <c r="G25" s="137"/>
      <c r="H25" s="135"/>
      <c r="I25" s="137"/>
      <c r="J25" s="135"/>
      <c r="K25" s="137"/>
      <c r="L25" s="135"/>
      <c r="M25" s="137"/>
      <c r="N25" s="135"/>
      <c r="O25" s="137"/>
      <c r="P25" s="165"/>
      <c r="Q25" s="166"/>
      <c r="R25" s="165"/>
      <c r="S25" s="166"/>
    </row>
    <row r="26" spans="1:19" ht="30.75" customHeight="1" thickBot="1">
      <c r="A26" s="126" t="s">
        <v>29</v>
      </c>
      <c r="B26" s="138"/>
      <c r="C26" s="138"/>
      <c r="D26" s="138"/>
      <c r="E26" s="139"/>
      <c r="F26" s="58"/>
      <c r="G26" s="140"/>
      <c r="H26" s="141"/>
      <c r="I26" s="117"/>
      <c r="J26" s="141"/>
      <c r="K26" s="117"/>
      <c r="L26" s="141"/>
      <c r="M26" s="117"/>
      <c r="N26" s="141"/>
      <c r="O26" s="117"/>
      <c r="P26" s="167"/>
      <c r="Q26" s="168"/>
      <c r="R26" s="167"/>
      <c r="S26" s="168"/>
    </row>
    <row r="27" spans="1:19" ht="12.75">
      <c r="A27" s="128" t="s">
        <v>30</v>
      </c>
      <c r="B27" s="43">
        <v>4</v>
      </c>
      <c r="C27" s="36">
        <v>1.89</v>
      </c>
      <c r="D27" s="43">
        <v>6</v>
      </c>
      <c r="E27" s="51">
        <v>5.22</v>
      </c>
      <c r="F27" s="43">
        <v>13</v>
      </c>
      <c r="G27" s="54">
        <f>+F27*100/$F$38</f>
        <v>6.280193236714976</v>
      </c>
      <c r="H27" s="106">
        <v>0</v>
      </c>
      <c r="I27" s="55">
        <f>+H27*100/$F$38</f>
        <v>0</v>
      </c>
      <c r="J27" s="106">
        <v>3</v>
      </c>
      <c r="K27" s="55">
        <f>+J27*100/$F$38</f>
        <v>1.4492753623188406</v>
      </c>
      <c r="L27" s="106">
        <v>1</v>
      </c>
      <c r="M27" s="55">
        <f>+L27*100/$F$38</f>
        <v>0.4830917874396135</v>
      </c>
      <c r="N27" s="142">
        <v>0</v>
      </c>
      <c r="O27" s="146">
        <f>+N27*100/$F$38</f>
        <v>0</v>
      </c>
      <c r="P27" s="133">
        <v>0</v>
      </c>
      <c r="Q27" s="55">
        <f>+P27*100/$F$38</f>
        <v>0</v>
      </c>
      <c r="R27" s="133">
        <v>0</v>
      </c>
      <c r="S27" s="55">
        <f>+R27*100/$F$38</f>
        <v>0</v>
      </c>
    </row>
    <row r="28" spans="1:19" ht="12.75">
      <c r="A28" s="128" t="s">
        <v>38</v>
      </c>
      <c r="B28" s="43"/>
      <c r="C28" s="36"/>
      <c r="D28" s="43">
        <v>0</v>
      </c>
      <c r="E28" s="51">
        <v>0</v>
      </c>
      <c r="F28" s="43">
        <v>0</v>
      </c>
      <c r="G28" s="54">
        <v>0</v>
      </c>
      <c r="H28" s="106">
        <v>0</v>
      </c>
      <c r="I28" s="55">
        <v>0</v>
      </c>
      <c r="J28" s="106">
        <v>0</v>
      </c>
      <c r="K28" s="55">
        <v>0</v>
      </c>
      <c r="L28" s="106">
        <v>0</v>
      </c>
      <c r="M28" s="55">
        <v>0</v>
      </c>
      <c r="N28" s="147">
        <v>1</v>
      </c>
      <c r="O28" s="55">
        <f>+N28*100/$F$38</f>
        <v>0.4830917874396135</v>
      </c>
      <c r="P28" s="133">
        <v>0</v>
      </c>
      <c r="Q28" s="143">
        <f>+P28*100/$F$38</f>
        <v>0</v>
      </c>
      <c r="R28" s="133">
        <v>0</v>
      </c>
      <c r="S28" s="143">
        <f>+R28*100/$F$38</f>
        <v>0</v>
      </c>
    </row>
    <row r="29" spans="1:19" ht="12.75">
      <c r="A29" s="128" t="s">
        <v>4</v>
      </c>
      <c r="B29" s="43">
        <v>2</v>
      </c>
      <c r="C29" s="36">
        <v>0.94</v>
      </c>
      <c r="D29" s="43">
        <v>2</v>
      </c>
      <c r="E29" s="51">
        <v>1.74</v>
      </c>
      <c r="F29" s="43">
        <v>1</v>
      </c>
      <c r="G29" s="54">
        <f aca="true" t="shared" si="8" ref="G29:I37">+F29*100/$F$38</f>
        <v>0.4830917874396135</v>
      </c>
      <c r="H29" s="106">
        <v>0</v>
      </c>
      <c r="I29" s="55">
        <f t="shared" si="8"/>
        <v>0</v>
      </c>
      <c r="J29" s="106">
        <v>0</v>
      </c>
      <c r="K29" s="55">
        <f>+J29*100/$F$38</f>
        <v>0</v>
      </c>
      <c r="L29" s="106">
        <v>0</v>
      </c>
      <c r="M29" s="55">
        <f>+L29*100/$F$38</f>
        <v>0</v>
      </c>
      <c r="N29" s="147">
        <v>2</v>
      </c>
      <c r="O29" s="55">
        <f>+N29*100/$F$38</f>
        <v>0.966183574879227</v>
      </c>
      <c r="P29" s="133">
        <v>1</v>
      </c>
      <c r="Q29" s="55">
        <f>+P29*100/$F$38</f>
        <v>0.4830917874396135</v>
      </c>
      <c r="R29" s="133">
        <v>0</v>
      </c>
      <c r="S29" s="55">
        <f>+R29*100/$F$38</f>
        <v>0</v>
      </c>
    </row>
    <row r="30" spans="1:19" ht="12.75">
      <c r="A30" s="128" t="s">
        <v>31</v>
      </c>
      <c r="B30" s="43" t="s">
        <v>9</v>
      </c>
      <c r="C30" s="36">
        <v>0</v>
      </c>
      <c r="D30" s="56">
        <v>0</v>
      </c>
      <c r="E30" s="73">
        <v>0</v>
      </c>
      <c r="F30" s="56">
        <v>0</v>
      </c>
      <c r="G30" s="54">
        <f t="shared" si="8"/>
        <v>0</v>
      </c>
      <c r="H30" s="106">
        <v>0</v>
      </c>
      <c r="I30" s="55">
        <f t="shared" si="8"/>
        <v>0</v>
      </c>
      <c r="J30" s="106">
        <v>2</v>
      </c>
      <c r="K30" s="55">
        <f>+J30*100/$F$38</f>
        <v>0.966183574879227</v>
      </c>
      <c r="L30" s="106">
        <v>0</v>
      </c>
      <c r="M30" s="55">
        <f>+L30*100/$F$38</f>
        <v>0</v>
      </c>
      <c r="N30" s="147">
        <v>0</v>
      </c>
      <c r="O30" s="55">
        <f>+N30*100/$F$38</f>
        <v>0</v>
      </c>
      <c r="P30" s="133">
        <v>0</v>
      </c>
      <c r="Q30" s="55">
        <f>+P30*100/$F$38</f>
        <v>0</v>
      </c>
      <c r="R30" s="133">
        <v>0</v>
      </c>
      <c r="S30" s="55">
        <f>+R30*100/$F$38</f>
        <v>0</v>
      </c>
    </row>
    <row r="31" spans="1:19" ht="12.75">
      <c r="A31" s="128" t="s">
        <v>0</v>
      </c>
      <c r="B31" s="43">
        <v>41</v>
      </c>
      <c r="C31" s="36">
        <v>19.34</v>
      </c>
      <c r="D31" s="43">
        <v>5</v>
      </c>
      <c r="E31" s="51">
        <v>4.35</v>
      </c>
      <c r="F31" s="43">
        <v>29</v>
      </c>
      <c r="G31" s="54">
        <f t="shared" si="8"/>
        <v>14.009661835748792</v>
      </c>
      <c r="H31" s="107">
        <f>9+8</f>
        <v>17</v>
      </c>
      <c r="I31" s="55">
        <f>+H31*100/H10</f>
        <v>24.63768115942029</v>
      </c>
      <c r="J31" s="107">
        <v>56</v>
      </c>
      <c r="K31" s="55">
        <f>+J31*100/J10</f>
        <v>34.78260869565217</v>
      </c>
      <c r="L31" s="107">
        <v>5</v>
      </c>
      <c r="M31" s="55">
        <f>+L31*100/L10</f>
        <v>11.904761904761905</v>
      </c>
      <c r="N31" s="148">
        <v>21</v>
      </c>
      <c r="O31" s="55">
        <f>+N31*100/N10</f>
        <v>25.609756097560975</v>
      </c>
      <c r="P31" s="144">
        <v>4</v>
      </c>
      <c r="Q31" s="55">
        <f>+P31*100/P10</f>
        <v>11.764705882352942</v>
      </c>
      <c r="R31" s="144">
        <v>3</v>
      </c>
      <c r="S31" s="55">
        <f>+R31*100/R10</f>
        <v>14.285714285714286</v>
      </c>
    </row>
    <row r="32" spans="1:19" ht="12.75">
      <c r="A32" s="128" t="s">
        <v>1</v>
      </c>
      <c r="B32" s="43">
        <v>105</v>
      </c>
      <c r="C32" s="36">
        <v>49.53</v>
      </c>
      <c r="D32" s="43">
        <v>42</v>
      </c>
      <c r="E32" s="51">
        <v>36.52</v>
      </c>
      <c r="F32" s="43">
        <v>58</v>
      </c>
      <c r="G32" s="54">
        <f t="shared" si="8"/>
        <v>28.019323671497585</v>
      </c>
      <c r="H32" s="107">
        <f>10+9</f>
        <v>19</v>
      </c>
      <c r="I32" s="55">
        <f>+H32*100/H10</f>
        <v>27.536231884057973</v>
      </c>
      <c r="J32" s="107">
        <v>56</v>
      </c>
      <c r="K32" s="55">
        <f>+J32*100/J10</f>
        <v>34.78260869565217</v>
      </c>
      <c r="L32" s="107">
        <v>11</v>
      </c>
      <c r="M32" s="55">
        <f>+L32*100/L10</f>
        <v>26.19047619047619</v>
      </c>
      <c r="N32" s="148">
        <v>17</v>
      </c>
      <c r="O32" s="55">
        <f>+N32*100/N10</f>
        <v>20.73170731707317</v>
      </c>
      <c r="P32" s="144">
        <v>14</v>
      </c>
      <c r="Q32" s="55">
        <f>+P32*100/P10</f>
        <v>41.1764705882353</v>
      </c>
      <c r="R32" s="144">
        <v>5</v>
      </c>
      <c r="S32" s="55">
        <f>+R32*100/R10</f>
        <v>23.80952380952381</v>
      </c>
    </row>
    <row r="33" spans="1:19" ht="12.75">
      <c r="A33" s="128" t="s">
        <v>32</v>
      </c>
      <c r="B33" s="43">
        <v>1</v>
      </c>
      <c r="C33" s="36">
        <v>0.47</v>
      </c>
      <c r="D33" s="43" t="s">
        <v>9</v>
      </c>
      <c r="E33" s="116" t="s">
        <v>9</v>
      </c>
      <c r="F33" s="56">
        <v>0</v>
      </c>
      <c r="G33" s="54">
        <f t="shared" si="8"/>
        <v>0</v>
      </c>
      <c r="H33" s="106">
        <v>0</v>
      </c>
      <c r="I33" s="55">
        <f t="shared" si="8"/>
        <v>0</v>
      </c>
      <c r="J33" s="106">
        <v>0</v>
      </c>
      <c r="K33" s="55">
        <f>+J33*100/$F$38</f>
        <v>0</v>
      </c>
      <c r="L33" s="106">
        <v>0</v>
      </c>
      <c r="M33" s="55">
        <f>+L33*100/$F$38</f>
        <v>0</v>
      </c>
      <c r="N33" s="147">
        <v>0</v>
      </c>
      <c r="O33" s="55">
        <f>+N33*100/$F$38</f>
        <v>0</v>
      </c>
      <c r="P33" s="133">
        <v>0</v>
      </c>
      <c r="Q33" s="55">
        <f>+P33*100/$F$38</f>
        <v>0</v>
      </c>
      <c r="R33" s="133">
        <v>0</v>
      </c>
      <c r="S33" s="55">
        <f>+R33*100/$F$38</f>
        <v>0</v>
      </c>
    </row>
    <row r="34" spans="1:19" ht="12.75">
      <c r="A34" s="128" t="s">
        <v>33</v>
      </c>
      <c r="B34" s="43">
        <v>1</v>
      </c>
      <c r="C34" s="36">
        <v>0.47</v>
      </c>
      <c r="D34" s="43" t="s">
        <v>9</v>
      </c>
      <c r="E34" s="116" t="s">
        <v>9</v>
      </c>
      <c r="F34" s="43">
        <v>2</v>
      </c>
      <c r="G34" s="54">
        <f t="shared" si="8"/>
        <v>0.966183574879227</v>
      </c>
      <c r="H34" s="107">
        <v>0</v>
      </c>
      <c r="I34" s="55">
        <f t="shared" si="8"/>
        <v>0</v>
      </c>
      <c r="J34" s="107">
        <v>0</v>
      </c>
      <c r="K34" s="55">
        <f>+J34*100/$F$38</f>
        <v>0</v>
      </c>
      <c r="L34" s="107">
        <v>0</v>
      </c>
      <c r="M34" s="55">
        <f>+L34*100/$F$38</f>
        <v>0</v>
      </c>
      <c r="N34" s="148">
        <v>0</v>
      </c>
      <c r="O34" s="55">
        <f>+N34*100/$F$38</f>
        <v>0</v>
      </c>
      <c r="P34" s="144">
        <v>0</v>
      </c>
      <c r="Q34" s="55">
        <f>+P34*100/$F$38</f>
        <v>0</v>
      </c>
      <c r="R34" s="144">
        <v>0</v>
      </c>
      <c r="S34" s="55">
        <f>+R34*100/$F$38</f>
        <v>0</v>
      </c>
    </row>
    <row r="35" spans="1:19" ht="12.75">
      <c r="A35" s="128" t="s">
        <v>34</v>
      </c>
      <c r="B35" s="43">
        <v>11</v>
      </c>
      <c r="C35" s="36">
        <v>5.19</v>
      </c>
      <c r="D35" s="43">
        <v>10</v>
      </c>
      <c r="E35" s="51">
        <v>8.7</v>
      </c>
      <c r="F35" s="43">
        <v>7</v>
      </c>
      <c r="G35" s="54">
        <f t="shared" si="8"/>
        <v>3.3816425120772946</v>
      </c>
      <c r="H35" s="107">
        <f>0+4</f>
        <v>4</v>
      </c>
      <c r="I35" s="55">
        <f>+H35*100/H10</f>
        <v>5.797101449275362</v>
      </c>
      <c r="J35" s="107">
        <v>0</v>
      </c>
      <c r="K35" s="55">
        <f>+J35*100/J10</f>
        <v>0</v>
      </c>
      <c r="L35" s="107">
        <v>0</v>
      </c>
      <c r="M35" s="55">
        <f>+L35*100/L10</f>
        <v>0</v>
      </c>
      <c r="N35" s="148">
        <v>11</v>
      </c>
      <c r="O35" s="55">
        <f>+N35*100/N10</f>
        <v>13.414634146341463</v>
      </c>
      <c r="P35" s="144">
        <v>0</v>
      </c>
      <c r="Q35" s="55">
        <f>+P35*100/P10</f>
        <v>0</v>
      </c>
      <c r="R35" s="144">
        <v>0</v>
      </c>
      <c r="S35" s="55">
        <f>+R35*100/R10</f>
        <v>0</v>
      </c>
    </row>
    <row r="36" spans="1:19" ht="12.75">
      <c r="A36" s="128" t="s">
        <v>3</v>
      </c>
      <c r="B36" s="43">
        <v>26</v>
      </c>
      <c r="C36" s="36">
        <v>12.26</v>
      </c>
      <c r="D36" s="43">
        <v>34</v>
      </c>
      <c r="E36" s="51">
        <v>29.57</v>
      </c>
      <c r="F36" s="43">
        <v>29</v>
      </c>
      <c r="G36" s="54">
        <f t="shared" si="8"/>
        <v>14.009661835748792</v>
      </c>
      <c r="H36" s="107">
        <f>0+4</f>
        <v>4</v>
      </c>
      <c r="I36" s="55">
        <f>+H36*100/H10</f>
        <v>5.797101449275362</v>
      </c>
      <c r="J36" s="107">
        <v>6</v>
      </c>
      <c r="K36" s="55">
        <f>+J36*100/J10</f>
        <v>3.7267080745341614</v>
      </c>
      <c r="L36" s="107">
        <v>5</v>
      </c>
      <c r="M36" s="55">
        <f>+L36*100/L10</f>
        <v>11.904761904761905</v>
      </c>
      <c r="N36" s="148">
        <v>17</v>
      </c>
      <c r="O36" s="55">
        <f>+N36*100/N10</f>
        <v>20.73170731707317</v>
      </c>
      <c r="P36" s="144">
        <v>6</v>
      </c>
      <c r="Q36" s="55">
        <f>+P36*100/P10</f>
        <v>17.647058823529413</v>
      </c>
      <c r="R36" s="144">
        <v>7</v>
      </c>
      <c r="S36" s="55">
        <f>+R36*100/R10</f>
        <v>33.333333333333336</v>
      </c>
    </row>
    <row r="37" spans="1:19" ht="13.5" thickBot="1">
      <c r="A37" s="129" t="s">
        <v>2</v>
      </c>
      <c r="B37" s="58">
        <v>21</v>
      </c>
      <c r="C37" s="115">
        <v>9.91</v>
      </c>
      <c r="D37" s="58">
        <v>16</v>
      </c>
      <c r="E37" s="117">
        <v>13.91</v>
      </c>
      <c r="F37" s="58">
        <v>68</v>
      </c>
      <c r="G37" s="59">
        <f t="shared" si="8"/>
        <v>32.85024154589372</v>
      </c>
      <c r="H37" s="108">
        <f>5+20</f>
        <v>25</v>
      </c>
      <c r="I37" s="60">
        <f>+H37*100/H10</f>
        <v>36.231884057971016</v>
      </c>
      <c r="J37" s="108">
        <v>38</v>
      </c>
      <c r="K37" s="60">
        <f>+J37*100/J10</f>
        <v>23.60248447204969</v>
      </c>
      <c r="L37" s="108">
        <v>20</v>
      </c>
      <c r="M37" s="60">
        <f>+L37*100/L10</f>
        <v>47.61904761904762</v>
      </c>
      <c r="N37" s="149">
        <v>13</v>
      </c>
      <c r="O37" s="60">
        <f>+N37*100/N10</f>
        <v>15.853658536585366</v>
      </c>
      <c r="P37" s="145">
        <v>9</v>
      </c>
      <c r="Q37" s="60">
        <f>+P37*100/P10</f>
        <v>26.470588235294116</v>
      </c>
      <c r="R37" s="145">
        <v>6</v>
      </c>
      <c r="S37" s="60">
        <f>+R37*100/R10</f>
        <v>28.571428571428573</v>
      </c>
    </row>
    <row r="38" spans="1:19" ht="13.5" thickBot="1">
      <c r="A38" s="83" t="s">
        <v>5</v>
      </c>
      <c r="B38" s="16">
        <f aca="true" t="shared" si="9" ref="B38:G38">SUM(B27:B37)</f>
        <v>212</v>
      </c>
      <c r="C38" s="17">
        <f t="shared" si="9"/>
        <v>100</v>
      </c>
      <c r="D38" s="13">
        <f>SUM(D27:D37)</f>
        <v>115</v>
      </c>
      <c r="E38" s="94">
        <f>SUM(C27:C37)</f>
        <v>100</v>
      </c>
      <c r="F38" s="13">
        <f t="shared" si="9"/>
        <v>207</v>
      </c>
      <c r="G38" s="14">
        <f t="shared" si="9"/>
        <v>100</v>
      </c>
      <c r="H38" s="61">
        <f>SUM(H27:H37)</f>
        <v>69</v>
      </c>
      <c r="I38" s="62">
        <f>SUM(I27:I37)</f>
        <v>100</v>
      </c>
      <c r="J38" s="61">
        <f>SUM(J27:J37)</f>
        <v>161</v>
      </c>
      <c r="K38" s="62">
        <v>100</v>
      </c>
      <c r="L38" s="61">
        <f>SUM(L27:L37)</f>
        <v>42</v>
      </c>
      <c r="M38" s="62">
        <v>100</v>
      </c>
      <c r="N38" s="61">
        <f>SUM(N27:N37)</f>
        <v>82</v>
      </c>
      <c r="O38" s="62">
        <v>100</v>
      </c>
      <c r="P38" s="61">
        <f>SUM(P27:P37)</f>
        <v>34</v>
      </c>
      <c r="Q38" s="62">
        <v>100</v>
      </c>
      <c r="R38" s="61">
        <f>SUM(R27:R37)</f>
        <v>21</v>
      </c>
      <c r="S38" s="62">
        <v>100</v>
      </c>
    </row>
    <row r="39" spans="1:19" ht="12.75" customHeight="1">
      <c r="A39" s="240" t="s">
        <v>35</v>
      </c>
      <c r="B39" s="63"/>
      <c r="C39" s="64"/>
      <c r="D39" s="65"/>
      <c r="E39" s="118"/>
      <c r="F39" s="65"/>
      <c r="G39" s="51"/>
      <c r="H39" s="50"/>
      <c r="I39" s="51"/>
      <c r="J39" s="50"/>
      <c r="K39" s="51"/>
      <c r="L39" s="50"/>
      <c r="M39" s="51"/>
      <c r="N39" s="50"/>
      <c r="O39" s="51"/>
      <c r="P39" s="169"/>
      <c r="Q39" s="170"/>
      <c r="R39" s="169"/>
      <c r="S39" s="170"/>
    </row>
    <row r="40" spans="1:19" ht="23.25" customHeight="1" thickBot="1">
      <c r="A40" s="241"/>
      <c r="B40" s="63"/>
      <c r="C40" s="64"/>
      <c r="D40" s="65"/>
      <c r="E40" s="118"/>
      <c r="F40" s="65"/>
      <c r="G40" s="51"/>
      <c r="H40" s="57"/>
      <c r="I40" s="66"/>
      <c r="J40" s="57"/>
      <c r="K40" s="66"/>
      <c r="L40" s="57"/>
      <c r="M40" s="66"/>
      <c r="N40" s="57"/>
      <c r="O40" s="66"/>
      <c r="P40" s="57"/>
      <c r="Q40" s="66"/>
      <c r="R40" s="57"/>
      <c r="S40" s="66"/>
    </row>
    <row r="41" spans="1:19" ht="13.5" thickTop="1">
      <c r="A41" s="127" t="s">
        <v>30</v>
      </c>
      <c r="B41" s="67">
        <v>4</v>
      </c>
      <c r="C41" s="69">
        <f>+B41*100/$B$51</f>
        <v>1.8867924528301887</v>
      </c>
      <c r="D41" s="119">
        <v>2</v>
      </c>
      <c r="E41" s="68">
        <f aca="true" t="shared" si="10" ref="E41:E50">+D41*100/$D$51</f>
        <v>1.7391304347826086</v>
      </c>
      <c r="F41" s="110">
        <v>0</v>
      </c>
      <c r="G41" s="70">
        <f aca="true" t="shared" si="11" ref="G41:G50">+F41*100/$F$51</f>
        <v>0</v>
      </c>
      <c r="H41" s="105">
        <v>1</v>
      </c>
      <c r="I41" s="53">
        <f>+H41*100/H10</f>
        <v>1.4492753623188406</v>
      </c>
      <c r="J41" s="105">
        <v>3</v>
      </c>
      <c r="K41" s="53">
        <f>+J41*100/J10</f>
        <v>1.8633540372670807</v>
      </c>
      <c r="L41" s="105">
        <v>0</v>
      </c>
      <c r="M41" s="53">
        <f>+L41*100/L10</f>
        <v>0</v>
      </c>
      <c r="N41" s="105">
        <v>0</v>
      </c>
      <c r="O41" s="53">
        <f>+N41*100/N10</f>
        <v>0</v>
      </c>
      <c r="P41" s="105">
        <v>0</v>
      </c>
      <c r="Q41" s="53">
        <f>+P41*100/P10</f>
        <v>0</v>
      </c>
      <c r="R41" s="105">
        <v>2</v>
      </c>
      <c r="S41" s="53">
        <f>+R41*100/R10</f>
        <v>9.523809523809524</v>
      </c>
    </row>
    <row r="42" spans="1:19" ht="12.75">
      <c r="A42" s="128" t="s">
        <v>4</v>
      </c>
      <c r="B42" s="65">
        <v>5</v>
      </c>
      <c r="C42" s="72">
        <f>+B42*100/$B$51</f>
        <v>2.358490566037736</v>
      </c>
      <c r="D42" s="120">
        <v>1</v>
      </c>
      <c r="E42" s="71">
        <f t="shared" si="10"/>
        <v>0.8695652173913043</v>
      </c>
      <c r="F42" s="111">
        <v>8</v>
      </c>
      <c r="G42" s="73">
        <f t="shared" si="11"/>
        <v>3.864734299516908</v>
      </c>
      <c r="H42" s="106">
        <v>1</v>
      </c>
      <c r="I42" s="55">
        <f>+H42*100/H10</f>
        <v>1.4492753623188406</v>
      </c>
      <c r="J42" s="106">
        <v>0</v>
      </c>
      <c r="K42" s="55">
        <f>+J42*100/J10</f>
        <v>0</v>
      </c>
      <c r="L42" s="106">
        <v>2</v>
      </c>
      <c r="M42" s="55">
        <f>+L42*100/L10</f>
        <v>4.761904761904762</v>
      </c>
      <c r="N42" s="106">
        <v>10</v>
      </c>
      <c r="O42" s="55">
        <f>+N42*100/N10</f>
        <v>12.195121951219512</v>
      </c>
      <c r="P42" s="106">
        <v>0</v>
      </c>
      <c r="Q42" s="55">
        <f>+P42*100/P10</f>
        <v>0</v>
      </c>
      <c r="R42" s="106">
        <v>0</v>
      </c>
      <c r="S42" s="55">
        <f>+R42*100/R10</f>
        <v>0</v>
      </c>
    </row>
    <row r="43" spans="1:19" ht="12.75">
      <c r="A43" s="128" t="s">
        <v>31</v>
      </c>
      <c r="B43" s="65">
        <v>6</v>
      </c>
      <c r="C43" s="72">
        <f>+B43*100/$B$51</f>
        <v>2.830188679245283</v>
      </c>
      <c r="D43" s="120">
        <v>7</v>
      </c>
      <c r="E43" s="71">
        <f t="shared" si="10"/>
        <v>6.086956521739131</v>
      </c>
      <c r="F43" s="112">
        <v>0</v>
      </c>
      <c r="G43" s="73">
        <f t="shared" si="11"/>
        <v>0</v>
      </c>
      <c r="H43" s="106">
        <v>1</v>
      </c>
      <c r="I43" s="55">
        <f>+H43*100/H10</f>
        <v>1.4492753623188406</v>
      </c>
      <c r="J43" s="106">
        <v>5</v>
      </c>
      <c r="K43" s="55">
        <f>+J43*100/J10</f>
        <v>3.1055900621118013</v>
      </c>
      <c r="L43" s="106">
        <v>0</v>
      </c>
      <c r="M43" s="55">
        <f>+L43*100/L10</f>
        <v>0</v>
      </c>
      <c r="N43" s="106">
        <v>5</v>
      </c>
      <c r="O43" s="55">
        <f>+N43*100/N10</f>
        <v>6.097560975609756</v>
      </c>
      <c r="P43" s="106">
        <v>7</v>
      </c>
      <c r="Q43" s="55">
        <f>+P43*100/P10</f>
        <v>20.58823529411765</v>
      </c>
      <c r="R43" s="106">
        <v>1</v>
      </c>
      <c r="S43" s="55">
        <f>+R43*100/R10</f>
        <v>4.761904761904762</v>
      </c>
    </row>
    <row r="44" spans="1:19" ht="12.75">
      <c r="A44" s="128" t="s">
        <v>0</v>
      </c>
      <c r="B44" s="65">
        <v>15</v>
      </c>
      <c r="C44" s="72">
        <f>+B44*100/$B$51</f>
        <v>7.0754716981132075</v>
      </c>
      <c r="D44" s="120">
        <v>23</v>
      </c>
      <c r="E44" s="71">
        <f t="shared" si="10"/>
        <v>20</v>
      </c>
      <c r="F44" s="111">
        <v>5</v>
      </c>
      <c r="G44" s="73">
        <f t="shared" si="11"/>
        <v>2.4154589371980677</v>
      </c>
      <c r="H44" s="106">
        <v>0</v>
      </c>
      <c r="I44" s="55">
        <f>+H44*100/$F$51</f>
        <v>0</v>
      </c>
      <c r="J44" s="106">
        <v>0</v>
      </c>
      <c r="K44" s="55">
        <f>+J44*100/$F$51</f>
        <v>0</v>
      </c>
      <c r="L44" s="106">
        <v>0</v>
      </c>
      <c r="M44" s="55">
        <f>+L44*100/$F$51</f>
        <v>0</v>
      </c>
      <c r="N44" s="106">
        <v>5</v>
      </c>
      <c r="O44" s="55">
        <f>+N44*100/$F$51</f>
        <v>2.4154589371980677</v>
      </c>
      <c r="P44" s="106">
        <v>4</v>
      </c>
      <c r="Q44" s="55">
        <f>+P44*100/$F$51</f>
        <v>1.932367149758454</v>
      </c>
      <c r="R44" s="106">
        <v>5</v>
      </c>
      <c r="S44" s="55">
        <f>+R44*100/$F$51</f>
        <v>2.4154589371980677</v>
      </c>
    </row>
    <row r="45" spans="1:19" ht="12.75">
      <c r="A45" s="128" t="s">
        <v>1</v>
      </c>
      <c r="B45" s="65"/>
      <c r="C45" s="72"/>
      <c r="D45" s="120">
        <v>6</v>
      </c>
      <c r="E45" s="71">
        <f t="shared" si="10"/>
        <v>5.217391304347826</v>
      </c>
      <c r="F45" s="112">
        <v>0</v>
      </c>
      <c r="G45" s="73">
        <f t="shared" si="11"/>
        <v>0</v>
      </c>
      <c r="H45" s="106">
        <v>0</v>
      </c>
      <c r="I45" s="55">
        <f>+H45*100/$F$51</f>
        <v>0</v>
      </c>
      <c r="J45" s="106">
        <v>0</v>
      </c>
      <c r="K45" s="55">
        <f>+J45*100/$F$51</f>
        <v>0</v>
      </c>
      <c r="L45" s="106">
        <v>0</v>
      </c>
      <c r="M45" s="55">
        <f>+L45*100/$F$51</f>
        <v>0</v>
      </c>
      <c r="N45" s="106">
        <v>0</v>
      </c>
      <c r="O45" s="55">
        <f>+N45*100/$F$51</f>
        <v>0</v>
      </c>
      <c r="P45" s="106">
        <v>0</v>
      </c>
      <c r="Q45" s="55">
        <f>+P45*100/$F$51</f>
        <v>0</v>
      </c>
      <c r="R45" s="106">
        <v>0</v>
      </c>
      <c r="S45" s="55">
        <f>+R45*100/$F$51</f>
        <v>0</v>
      </c>
    </row>
    <row r="46" spans="1:19" ht="12.75">
      <c r="A46" s="128" t="s">
        <v>32</v>
      </c>
      <c r="B46" s="65">
        <v>1</v>
      </c>
      <c r="C46" s="72">
        <f>+B46*100/$B$51</f>
        <v>0.4716981132075472</v>
      </c>
      <c r="D46" s="120">
        <v>4</v>
      </c>
      <c r="E46" s="71">
        <f t="shared" si="10"/>
        <v>3.4782608695652173</v>
      </c>
      <c r="F46" s="111">
        <v>4</v>
      </c>
      <c r="G46" s="73">
        <f t="shared" si="11"/>
        <v>1.932367149758454</v>
      </c>
      <c r="H46" s="106">
        <v>4</v>
      </c>
      <c r="I46" s="55">
        <f>+H46*100/H10</f>
        <v>5.797101449275362</v>
      </c>
      <c r="J46" s="106">
        <v>1</v>
      </c>
      <c r="K46" s="55">
        <f>+J46*100/J10</f>
        <v>0.6211180124223602</v>
      </c>
      <c r="L46" s="106">
        <v>1</v>
      </c>
      <c r="M46" s="55">
        <f>+L46*100/L10</f>
        <v>2.380952380952381</v>
      </c>
      <c r="N46" s="106">
        <v>3</v>
      </c>
      <c r="O46" s="55">
        <f>+N46*100/N10</f>
        <v>3.658536585365854</v>
      </c>
      <c r="P46" s="106">
        <v>3</v>
      </c>
      <c r="Q46" s="55">
        <f>+P46*100/P10</f>
        <v>8.823529411764707</v>
      </c>
      <c r="R46" s="106">
        <v>0</v>
      </c>
      <c r="S46" s="55">
        <f>+R46*100/R10</f>
        <v>0</v>
      </c>
    </row>
    <row r="47" spans="1:19" ht="12.75">
      <c r="A47" s="128" t="s">
        <v>33</v>
      </c>
      <c r="B47" s="65">
        <v>3</v>
      </c>
      <c r="C47" s="72">
        <f>+B47*100/$B$51</f>
        <v>1.4150943396226414</v>
      </c>
      <c r="D47" s="120">
        <v>0</v>
      </c>
      <c r="E47" s="71">
        <f t="shared" si="10"/>
        <v>0</v>
      </c>
      <c r="F47" s="112">
        <v>0</v>
      </c>
      <c r="G47" s="73">
        <f t="shared" si="11"/>
        <v>0</v>
      </c>
      <c r="H47" s="106">
        <v>0</v>
      </c>
      <c r="I47" s="55">
        <f>+H47*100/H10</f>
        <v>0</v>
      </c>
      <c r="J47" s="106">
        <v>0</v>
      </c>
      <c r="K47" s="55">
        <f>+J47*100/J10</f>
        <v>0</v>
      </c>
      <c r="L47" s="106">
        <v>0</v>
      </c>
      <c r="M47" s="55">
        <f>+L47*100/L10</f>
        <v>0</v>
      </c>
      <c r="N47" s="106">
        <v>2</v>
      </c>
      <c r="O47" s="55">
        <f>+N47*100/N10</f>
        <v>2.4390243902439024</v>
      </c>
      <c r="P47" s="106">
        <v>1</v>
      </c>
      <c r="Q47" s="55">
        <f>+P47*100/P10</f>
        <v>2.9411764705882355</v>
      </c>
      <c r="R47" s="106">
        <v>3</v>
      </c>
      <c r="S47" s="55">
        <f>+R47*100/R10</f>
        <v>14.285714285714286</v>
      </c>
    </row>
    <row r="48" spans="1:19" ht="12.75">
      <c r="A48" s="128" t="s">
        <v>34</v>
      </c>
      <c r="B48" s="65">
        <v>117</v>
      </c>
      <c r="C48" s="72">
        <f>+B48*100/$B$51</f>
        <v>55.18867924528302</v>
      </c>
      <c r="D48" s="120">
        <v>51</v>
      </c>
      <c r="E48" s="71">
        <f t="shared" si="10"/>
        <v>44.34782608695652</v>
      </c>
      <c r="F48" s="111">
        <v>152</v>
      </c>
      <c r="G48" s="73">
        <f t="shared" si="11"/>
        <v>73.42995169082126</v>
      </c>
      <c r="H48" s="107">
        <f>24+15</f>
        <v>39</v>
      </c>
      <c r="I48" s="55">
        <f>+H48*100/H10</f>
        <v>56.52173913043478</v>
      </c>
      <c r="J48" s="107">
        <v>151</v>
      </c>
      <c r="K48" s="55">
        <f>+J48*100/J10</f>
        <v>93.7888198757764</v>
      </c>
      <c r="L48" s="107">
        <v>28</v>
      </c>
      <c r="M48" s="55">
        <f>+L48*100/L10</f>
        <v>66.66666666666667</v>
      </c>
      <c r="N48" s="107">
        <v>39</v>
      </c>
      <c r="O48" s="55">
        <f>+N48*100/N10</f>
        <v>47.5609756097561</v>
      </c>
      <c r="P48" s="107">
        <v>15</v>
      </c>
      <c r="Q48" s="55">
        <f>+P48*100/P10</f>
        <v>44.11764705882353</v>
      </c>
      <c r="R48" s="106">
        <v>4</v>
      </c>
      <c r="S48" s="55">
        <f>+R48*100/R10</f>
        <v>19.047619047619047</v>
      </c>
    </row>
    <row r="49" spans="1:19" ht="12.75">
      <c r="A49" s="128" t="s">
        <v>3</v>
      </c>
      <c r="B49" s="65">
        <v>7</v>
      </c>
      <c r="C49" s="72">
        <f>+B49*100/$B$51</f>
        <v>3.30188679245283</v>
      </c>
      <c r="D49" s="120">
        <v>5</v>
      </c>
      <c r="E49" s="71">
        <f t="shared" si="10"/>
        <v>4.3478260869565215</v>
      </c>
      <c r="F49" s="111">
        <v>7</v>
      </c>
      <c r="G49" s="73">
        <f t="shared" si="11"/>
        <v>3.3816425120772946</v>
      </c>
      <c r="H49" s="106">
        <v>3</v>
      </c>
      <c r="I49" s="55">
        <f>+H49*100/H10</f>
        <v>4.3478260869565215</v>
      </c>
      <c r="J49" s="106">
        <v>0</v>
      </c>
      <c r="K49" s="55">
        <f>+J49*100/J10</f>
        <v>0</v>
      </c>
      <c r="L49" s="106">
        <v>0</v>
      </c>
      <c r="M49" s="55">
        <f>+L49*100/L10</f>
        <v>0</v>
      </c>
      <c r="N49" s="106">
        <v>4</v>
      </c>
      <c r="O49" s="55">
        <f>+N49*100/N10</f>
        <v>4.878048780487805</v>
      </c>
      <c r="P49" s="106">
        <v>0</v>
      </c>
      <c r="Q49" s="55">
        <f>+P49*100/P10</f>
        <v>0</v>
      </c>
      <c r="R49" s="106">
        <v>2</v>
      </c>
      <c r="S49" s="55">
        <f>+R49*100/R10</f>
        <v>9.523809523809524</v>
      </c>
    </row>
    <row r="50" spans="1:19" ht="13.5" thickBot="1">
      <c r="A50" s="129" t="s">
        <v>2</v>
      </c>
      <c r="B50" s="74">
        <v>54</v>
      </c>
      <c r="C50" s="76">
        <f>+B50*100/$B$51</f>
        <v>25.471698113207548</v>
      </c>
      <c r="D50" s="121">
        <v>16</v>
      </c>
      <c r="E50" s="75">
        <f t="shared" si="10"/>
        <v>13.91304347826087</v>
      </c>
      <c r="F50" s="113">
        <v>31</v>
      </c>
      <c r="G50" s="77">
        <f t="shared" si="11"/>
        <v>14.97584541062802</v>
      </c>
      <c r="H50" s="109">
        <f>0+20</f>
        <v>20</v>
      </c>
      <c r="I50" s="60">
        <f>+H50*100/H10</f>
        <v>28.985507246376812</v>
      </c>
      <c r="J50" s="109">
        <v>1</v>
      </c>
      <c r="K50" s="60">
        <f>+J50*100/J10</f>
        <v>0.6211180124223602</v>
      </c>
      <c r="L50" s="109">
        <v>11</v>
      </c>
      <c r="M50" s="60">
        <f>+L50*100/L10</f>
        <v>26.19047619047619</v>
      </c>
      <c r="N50" s="109">
        <v>14</v>
      </c>
      <c r="O50" s="60">
        <f>+N50*100/N10</f>
        <v>17.073170731707318</v>
      </c>
      <c r="P50" s="109">
        <v>4</v>
      </c>
      <c r="Q50" s="60">
        <f>+P50*100/P10</f>
        <v>11.764705882352942</v>
      </c>
      <c r="R50" s="106">
        <v>4</v>
      </c>
      <c r="S50" s="60">
        <f>+R50*100/R10</f>
        <v>19.047619047619047</v>
      </c>
    </row>
    <row r="51" spans="1:19" ht="13.5" thickBot="1">
      <c r="A51" s="37" t="s">
        <v>5</v>
      </c>
      <c r="B51" s="78">
        <f aca="true" t="shared" si="12" ref="B51:G51">SUM(B41:B50)</f>
        <v>212</v>
      </c>
      <c r="C51" s="79">
        <f t="shared" si="12"/>
        <v>100</v>
      </c>
      <c r="D51" s="114">
        <f t="shared" si="12"/>
        <v>115</v>
      </c>
      <c r="E51" s="80">
        <f t="shared" si="12"/>
        <v>100</v>
      </c>
      <c r="F51" s="114">
        <f t="shared" si="12"/>
        <v>207</v>
      </c>
      <c r="G51" s="80">
        <f t="shared" si="12"/>
        <v>100</v>
      </c>
      <c r="H51" s="61">
        <f aca="true" t="shared" si="13" ref="H51:M51">SUM(H41:H50)</f>
        <v>69</v>
      </c>
      <c r="I51" s="80">
        <f t="shared" si="13"/>
        <v>99.99999999999999</v>
      </c>
      <c r="J51" s="61">
        <f t="shared" si="13"/>
        <v>161</v>
      </c>
      <c r="K51" s="80">
        <f t="shared" si="13"/>
        <v>100</v>
      </c>
      <c r="L51" s="61">
        <f t="shared" si="13"/>
        <v>42</v>
      </c>
      <c r="M51" s="80">
        <f t="shared" si="13"/>
        <v>100</v>
      </c>
      <c r="N51" s="61">
        <f>SUM(N41:N50)</f>
        <v>82</v>
      </c>
      <c r="O51" s="80">
        <f>SUM(O41:O50)</f>
        <v>96.31789796158832</v>
      </c>
      <c r="P51" s="61">
        <f>SUM(P41:P50)</f>
        <v>34</v>
      </c>
      <c r="Q51" s="62">
        <v>100</v>
      </c>
      <c r="R51" s="61">
        <f>SUM(R41:R50)</f>
        <v>21</v>
      </c>
      <c r="S51" s="62">
        <v>100</v>
      </c>
    </row>
    <row r="52" spans="1:13" ht="12.75">
      <c r="A52" s="81"/>
      <c r="B52" s="81"/>
      <c r="C52" s="81"/>
      <c r="D52" s="81"/>
      <c r="E52" s="81"/>
      <c r="F52" s="81"/>
      <c r="G52" s="81"/>
      <c r="H52" s="81"/>
      <c r="I52" s="11"/>
      <c r="J52" s="81"/>
      <c r="K52" s="81"/>
      <c r="L52" s="81"/>
      <c r="M52" s="81"/>
    </row>
    <row r="53" spans="1:13" ht="31.5" customHeight="1">
      <c r="A53" s="81"/>
      <c r="B53" s="81"/>
      <c r="C53" s="81"/>
      <c r="D53" s="81"/>
      <c r="E53" s="81"/>
      <c r="F53" s="81"/>
      <c r="G53" s="81"/>
      <c r="H53" s="81"/>
      <c r="I53" s="11"/>
      <c r="J53" s="81"/>
      <c r="K53" s="81"/>
      <c r="L53" s="81"/>
      <c r="M53" s="81"/>
    </row>
    <row r="54" spans="1:13" ht="12.75">
      <c r="A54" s="81"/>
      <c r="B54" s="81"/>
      <c r="C54" s="81"/>
      <c r="D54" s="81"/>
      <c r="E54" s="81"/>
      <c r="F54" s="81"/>
      <c r="G54" s="81"/>
      <c r="H54" s="81"/>
      <c r="I54" s="11"/>
      <c r="J54" s="81"/>
      <c r="K54" s="81"/>
      <c r="L54" s="81"/>
      <c r="M54" s="81"/>
    </row>
    <row r="55" spans="1:13" ht="12.75">
      <c r="A55" s="81"/>
      <c r="B55" s="81"/>
      <c r="C55" s="81"/>
      <c r="D55" s="81"/>
      <c r="E55" s="81"/>
      <c r="F55" s="81"/>
      <c r="G55" s="81"/>
      <c r="H55" s="81"/>
      <c r="I55" s="11"/>
      <c r="J55" s="81"/>
      <c r="K55" s="81"/>
      <c r="L55" s="81"/>
      <c r="M55" s="81"/>
    </row>
    <row r="56" spans="1:19" ht="13.5" thickBot="1">
      <c r="A56" s="198" t="s">
        <v>36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32"/>
      <c r="Q56" s="132"/>
      <c r="R56" s="132"/>
      <c r="S56" s="132"/>
    </row>
    <row r="57" spans="1:19" ht="13.5" thickBot="1">
      <c r="A57" s="82" t="s">
        <v>37</v>
      </c>
      <c r="B57" s="238">
        <v>2008</v>
      </c>
      <c r="C57" s="239"/>
      <c r="D57" s="194">
        <v>2009</v>
      </c>
      <c r="E57" s="194"/>
      <c r="F57" s="194">
        <v>2010</v>
      </c>
      <c r="G57" s="195"/>
      <c r="H57" s="194">
        <v>2011</v>
      </c>
      <c r="I57" s="195"/>
      <c r="J57" s="194">
        <v>2012</v>
      </c>
      <c r="K57" s="195"/>
      <c r="L57" s="194">
        <v>2013</v>
      </c>
      <c r="M57" s="195"/>
      <c r="N57" s="194">
        <v>2014</v>
      </c>
      <c r="O57" s="195"/>
      <c r="P57" s="194">
        <v>2015</v>
      </c>
      <c r="Q57" s="195"/>
      <c r="R57" s="194" t="s">
        <v>47</v>
      </c>
      <c r="S57" s="195"/>
    </row>
    <row r="58" spans="1:19" ht="13.5" thickTop="1">
      <c r="A58" s="130" t="s">
        <v>31</v>
      </c>
      <c r="B58" s="218">
        <v>1062</v>
      </c>
      <c r="C58" s="242"/>
      <c r="D58" s="218">
        <v>1062</v>
      </c>
      <c r="E58" s="242"/>
      <c r="F58" s="218">
        <v>1062</v>
      </c>
      <c r="G58" s="203"/>
      <c r="H58" s="217">
        <v>1062</v>
      </c>
      <c r="I58" s="203"/>
      <c r="J58" s="196" t="s">
        <v>46</v>
      </c>
      <c r="K58" s="203"/>
      <c r="L58" s="196" t="s">
        <v>46</v>
      </c>
      <c r="M58" s="203"/>
      <c r="N58" s="196" t="s">
        <v>46</v>
      </c>
      <c r="O58" s="203"/>
      <c r="P58" s="196" t="s">
        <v>46</v>
      </c>
      <c r="Q58" s="197"/>
      <c r="R58" s="196" t="s">
        <v>46</v>
      </c>
      <c r="S58" s="197"/>
    </row>
    <row r="59" spans="1:19" ht="12.75">
      <c r="A59" s="122" t="s">
        <v>38</v>
      </c>
      <c r="B59" s="235">
        <v>15000</v>
      </c>
      <c r="C59" s="224"/>
      <c r="D59" s="216">
        <v>15000</v>
      </c>
      <c r="E59" s="216"/>
      <c r="F59" s="200">
        <v>15000</v>
      </c>
      <c r="G59" s="201"/>
      <c r="H59" s="200">
        <v>15000</v>
      </c>
      <c r="I59" s="201"/>
      <c r="J59" s="200">
        <v>15000</v>
      </c>
      <c r="K59" s="201"/>
      <c r="L59" s="220">
        <v>15000</v>
      </c>
      <c r="M59" s="202"/>
      <c r="N59" s="184">
        <v>15000</v>
      </c>
      <c r="O59" s="201"/>
      <c r="P59" s="184">
        <v>15000</v>
      </c>
      <c r="Q59" s="201"/>
      <c r="R59" s="184" t="s">
        <v>46</v>
      </c>
      <c r="S59" s="185"/>
    </row>
    <row r="60" spans="1:19" ht="12.75">
      <c r="A60" s="122" t="s">
        <v>4</v>
      </c>
      <c r="B60" s="235">
        <v>1062</v>
      </c>
      <c r="C60" s="224"/>
      <c r="D60" s="216">
        <v>1062</v>
      </c>
      <c r="E60" s="216"/>
      <c r="F60" s="200">
        <v>1062</v>
      </c>
      <c r="G60" s="201"/>
      <c r="H60" s="200">
        <v>1062</v>
      </c>
      <c r="I60" s="201"/>
      <c r="J60" s="200">
        <v>1062</v>
      </c>
      <c r="K60" s="201"/>
      <c r="L60" s="220">
        <v>1062</v>
      </c>
      <c r="M60" s="202"/>
      <c r="N60" s="200">
        <v>1062</v>
      </c>
      <c r="O60" s="201"/>
      <c r="P60" s="184">
        <v>1062</v>
      </c>
      <c r="Q60" s="185"/>
      <c r="R60" s="184" t="s">
        <v>46</v>
      </c>
      <c r="S60" s="185"/>
    </row>
    <row r="61" spans="1:19" ht="12.75">
      <c r="A61" s="122" t="s">
        <v>2</v>
      </c>
      <c r="B61" s="235">
        <v>5000</v>
      </c>
      <c r="C61" s="224"/>
      <c r="D61" s="216">
        <v>5000</v>
      </c>
      <c r="E61" s="216"/>
      <c r="F61" s="200">
        <v>5000</v>
      </c>
      <c r="G61" s="201"/>
      <c r="H61" s="200">
        <v>5000</v>
      </c>
      <c r="I61" s="201"/>
      <c r="J61" s="200">
        <v>5000</v>
      </c>
      <c r="K61" s="201"/>
      <c r="L61" s="209">
        <v>5000</v>
      </c>
      <c r="M61" s="189"/>
      <c r="N61" s="184" t="s">
        <v>46</v>
      </c>
      <c r="O61" s="201"/>
      <c r="P61" s="184">
        <v>5000</v>
      </c>
      <c r="Q61" s="185"/>
      <c r="R61" s="184" t="s">
        <v>46</v>
      </c>
      <c r="S61" s="185"/>
    </row>
    <row r="62" spans="1:19" ht="12.75">
      <c r="A62" s="122" t="s">
        <v>0</v>
      </c>
      <c r="B62" s="235" t="s">
        <v>8</v>
      </c>
      <c r="C62" s="224"/>
      <c r="D62" s="223" t="s">
        <v>46</v>
      </c>
      <c r="E62" s="224"/>
      <c r="F62" s="219">
        <v>207</v>
      </c>
      <c r="G62" s="202"/>
      <c r="H62" s="188" t="s">
        <v>46</v>
      </c>
      <c r="I62" s="202"/>
      <c r="J62" s="188" t="s">
        <v>46</v>
      </c>
      <c r="K62" s="202"/>
      <c r="L62" s="188" t="s">
        <v>46</v>
      </c>
      <c r="M62" s="202"/>
      <c r="N62" s="188" t="s">
        <v>46</v>
      </c>
      <c r="O62" s="202"/>
      <c r="P62" s="188" t="s">
        <v>46</v>
      </c>
      <c r="Q62" s="189"/>
      <c r="R62" s="188" t="s">
        <v>46</v>
      </c>
      <c r="S62" s="189"/>
    </row>
    <row r="63" spans="1:19" ht="12.75">
      <c r="A63" s="122" t="s">
        <v>3</v>
      </c>
      <c r="B63" s="235">
        <v>1062</v>
      </c>
      <c r="C63" s="224"/>
      <c r="D63" s="216">
        <v>1062</v>
      </c>
      <c r="E63" s="216"/>
      <c r="F63" s="200">
        <v>1100</v>
      </c>
      <c r="G63" s="201"/>
      <c r="H63" s="200">
        <v>1100</v>
      </c>
      <c r="I63" s="201"/>
      <c r="J63" s="200">
        <v>1100</v>
      </c>
      <c r="K63" s="201"/>
      <c r="L63" s="200">
        <v>1100</v>
      </c>
      <c r="M63" s="201"/>
      <c r="N63" s="200">
        <v>1100</v>
      </c>
      <c r="O63" s="201"/>
      <c r="P63" s="184">
        <v>1100</v>
      </c>
      <c r="Q63" s="185"/>
      <c r="R63" s="184" t="s">
        <v>46</v>
      </c>
      <c r="S63" s="185"/>
    </row>
    <row r="64" spans="1:19" ht="12.75">
      <c r="A64" s="122" t="s">
        <v>1</v>
      </c>
      <c r="B64" s="235">
        <v>1062</v>
      </c>
      <c r="C64" s="224"/>
      <c r="D64" s="229" t="s">
        <v>46</v>
      </c>
      <c r="E64" s="216"/>
      <c r="F64" s="184" t="s">
        <v>46</v>
      </c>
      <c r="G64" s="201"/>
      <c r="H64" s="184" t="s">
        <v>46</v>
      </c>
      <c r="I64" s="201"/>
      <c r="J64" s="184" t="s">
        <v>46</v>
      </c>
      <c r="K64" s="201"/>
      <c r="L64" s="184" t="s">
        <v>46</v>
      </c>
      <c r="M64" s="201"/>
      <c r="N64" s="188" t="s">
        <v>46</v>
      </c>
      <c r="O64" s="202"/>
      <c r="P64" s="188">
        <v>531</v>
      </c>
      <c r="Q64" s="189"/>
      <c r="R64" s="188" t="s">
        <v>46</v>
      </c>
      <c r="S64" s="189"/>
    </row>
    <row r="65" spans="1:19" ht="12" customHeight="1">
      <c r="A65" s="122" t="s">
        <v>34</v>
      </c>
      <c r="B65" s="235">
        <v>7080</v>
      </c>
      <c r="C65" s="224"/>
      <c r="D65" s="216">
        <v>7080</v>
      </c>
      <c r="E65" s="216"/>
      <c r="F65" s="200">
        <v>7080</v>
      </c>
      <c r="G65" s="201"/>
      <c r="H65" s="200">
        <v>7080</v>
      </c>
      <c r="I65" s="201"/>
      <c r="J65" s="200">
        <v>7080</v>
      </c>
      <c r="K65" s="201"/>
      <c r="L65" s="220">
        <v>7080</v>
      </c>
      <c r="M65" s="202"/>
      <c r="N65" s="200">
        <v>7080</v>
      </c>
      <c r="O65" s="201"/>
      <c r="P65" s="184">
        <v>7080</v>
      </c>
      <c r="Q65" s="185"/>
      <c r="R65" s="184" t="s">
        <v>46</v>
      </c>
      <c r="S65" s="185"/>
    </row>
    <row r="66" spans="1:32" ht="12.75">
      <c r="A66" s="122" t="s">
        <v>33</v>
      </c>
      <c r="B66" s="219">
        <v>1062</v>
      </c>
      <c r="C66" s="243"/>
      <c r="D66" s="200">
        <v>1062</v>
      </c>
      <c r="E66" s="200"/>
      <c r="F66" s="200">
        <v>1062</v>
      </c>
      <c r="G66" s="201"/>
      <c r="H66" s="200">
        <v>1098</v>
      </c>
      <c r="I66" s="201"/>
      <c r="J66" s="200">
        <v>1062</v>
      </c>
      <c r="K66" s="201"/>
      <c r="L66" s="220">
        <v>1062</v>
      </c>
      <c r="M66" s="202"/>
      <c r="N66" s="184" t="s">
        <v>46</v>
      </c>
      <c r="O66" s="201"/>
      <c r="P66" s="184">
        <v>3290</v>
      </c>
      <c r="Q66" s="185"/>
      <c r="R66" s="184" t="s">
        <v>46</v>
      </c>
      <c r="S66" s="18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>
      <c r="A67" s="122" t="s">
        <v>32</v>
      </c>
      <c r="B67" s="219">
        <v>1062</v>
      </c>
      <c r="C67" s="243"/>
      <c r="D67" s="219">
        <v>1062</v>
      </c>
      <c r="E67" s="243"/>
      <c r="F67" s="219">
        <v>1062</v>
      </c>
      <c r="G67" s="202"/>
      <c r="H67" s="220">
        <v>1062</v>
      </c>
      <c r="I67" s="202"/>
      <c r="J67" s="209" t="s">
        <v>46</v>
      </c>
      <c r="K67" s="202"/>
      <c r="L67" s="209" t="s">
        <v>46</v>
      </c>
      <c r="M67" s="202"/>
      <c r="N67" s="200">
        <v>2124</v>
      </c>
      <c r="O67" s="201"/>
      <c r="P67" s="184">
        <v>2124</v>
      </c>
      <c r="Q67" s="185"/>
      <c r="R67" s="184" t="s">
        <v>46</v>
      </c>
      <c r="S67" s="185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19" ht="13.5" thickBot="1">
      <c r="A68" s="122" t="s">
        <v>30</v>
      </c>
      <c r="B68" s="233">
        <v>31500</v>
      </c>
      <c r="C68" s="234"/>
      <c r="D68" s="216">
        <v>31500</v>
      </c>
      <c r="E68" s="216"/>
      <c r="F68" s="200">
        <v>40000</v>
      </c>
      <c r="G68" s="201"/>
      <c r="H68" s="200">
        <v>40000</v>
      </c>
      <c r="I68" s="201"/>
      <c r="J68" s="200">
        <v>40000</v>
      </c>
      <c r="K68" s="201"/>
      <c r="L68" s="248">
        <v>40000</v>
      </c>
      <c r="M68" s="249"/>
      <c r="N68" s="184">
        <v>30000</v>
      </c>
      <c r="O68" s="201"/>
      <c r="P68" s="184">
        <v>30000</v>
      </c>
      <c r="Q68" s="185"/>
      <c r="R68" s="184" t="s">
        <v>46</v>
      </c>
      <c r="S68" s="185"/>
    </row>
    <row r="69" spans="1:19" ht="13.5" thickBot="1">
      <c r="A69" s="83" t="s">
        <v>39</v>
      </c>
      <c r="B69" s="210">
        <f>SUM(B58:B68)</f>
        <v>64952</v>
      </c>
      <c r="C69" s="187"/>
      <c r="D69" s="186">
        <f>SUM(D58:D68)</f>
        <v>63890</v>
      </c>
      <c r="E69" s="187"/>
      <c r="F69" s="186">
        <f>SUM(F58:F68)</f>
        <v>72635</v>
      </c>
      <c r="G69" s="187"/>
      <c r="H69" s="180">
        <f>SUM(H58:H68)</f>
        <v>72464</v>
      </c>
      <c r="I69" s="181"/>
      <c r="J69" s="186">
        <f>SUM(J58:J68)</f>
        <v>70304</v>
      </c>
      <c r="K69" s="187"/>
      <c r="L69" s="186">
        <f>SUM(L58:L68)</f>
        <v>70304</v>
      </c>
      <c r="M69" s="187"/>
      <c r="N69" s="186">
        <f>SUM(N58:N68)</f>
        <v>56366</v>
      </c>
      <c r="O69" s="187"/>
      <c r="P69" s="186">
        <f>SUM(P58:P68)</f>
        <v>65187</v>
      </c>
      <c r="Q69" s="187"/>
      <c r="R69" s="186">
        <f>SUM(R58:R68)</f>
        <v>0</v>
      </c>
      <c r="S69" s="187"/>
    </row>
    <row r="70" spans="1:19" ht="14.25" customHeight="1">
      <c r="A70" s="122"/>
      <c r="B70" s="84"/>
      <c r="C70" s="85"/>
      <c r="D70" s="84"/>
      <c r="E70" s="85"/>
      <c r="F70" s="86"/>
      <c r="G70" s="87"/>
      <c r="H70" s="86"/>
      <c r="I70" s="87"/>
      <c r="J70" s="86"/>
      <c r="K70" s="87"/>
      <c r="L70" s="86"/>
      <c r="M70" s="87"/>
      <c r="N70" s="86"/>
      <c r="O70" s="87"/>
      <c r="P70" s="171"/>
      <c r="Q70" s="172"/>
      <c r="R70" s="171"/>
      <c r="S70" s="172"/>
    </row>
    <row r="71" spans="1:19" ht="12.75">
      <c r="A71" s="88" t="s">
        <v>40</v>
      </c>
      <c r="B71" s="84"/>
      <c r="C71" s="85"/>
      <c r="D71" s="84"/>
      <c r="E71" s="85"/>
      <c r="F71" s="86"/>
      <c r="G71" s="87"/>
      <c r="H71" s="86"/>
      <c r="I71" s="87"/>
      <c r="J71" s="86"/>
      <c r="K71" s="87"/>
      <c r="L71" s="86"/>
      <c r="M71" s="87"/>
      <c r="N71" s="86"/>
      <c r="O71" s="87"/>
      <c r="P71" s="171"/>
      <c r="Q71" s="172"/>
      <c r="R71" s="171"/>
      <c r="S71" s="172"/>
    </row>
    <row r="72" spans="1:19" ht="12.75">
      <c r="A72" s="88"/>
      <c r="B72" s="84"/>
      <c r="C72" s="85"/>
      <c r="D72" s="84"/>
      <c r="E72" s="85"/>
      <c r="F72" s="86"/>
      <c r="G72" s="87"/>
      <c r="H72" s="86"/>
      <c r="I72" s="87"/>
      <c r="J72" s="86"/>
      <c r="K72" s="87"/>
      <c r="L72" s="86"/>
      <c r="M72" s="87"/>
      <c r="N72" s="86"/>
      <c r="O72" s="87"/>
      <c r="P72" s="171"/>
      <c r="Q72" s="172"/>
      <c r="R72" s="171"/>
      <c r="S72" s="172"/>
    </row>
    <row r="73" spans="1:19" ht="21">
      <c r="A73" s="131" t="s">
        <v>41</v>
      </c>
      <c r="B73" s="235">
        <v>59158.52</v>
      </c>
      <c r="C73" s="224"/>
      <c r="D73" s="216">
        <f>B77</f>
        <v>22638.959999999992</v>
      </c>
      <c r="E73" s="216"/>
      <c r="F73" s="200">
        <f>+D77</f>
        <v>39053.52999999999</v>
      </c>
      <c r="G73" s="201"/>
      <c r="H73" s="200">
        <f>+F77</f>
        <v>-38605.31</v>
      </c>
      <c r="I73" s="201"/>
      <c r="J73" s="200">
        <f>+H77</f>
        <v>-13677.64</v>
      </c>
      <c r="K73" s="201"/>
      <c r="L73" s="220">
        <f>+J77</f>
        <v>-49093.8</v>
      </c>
      <c r="M73" s="202"/>
      <c r="N73" s="200">
        <f>+L77</f>
        <v>-3235.5333333333365</v>
      </c>
      <c r="O73" s="201"/>
      <c r="P73" s="184">
        <f>+N77</f>
        <v>3807.46666666666</v>
      </c>
      <c r="Q73" s="185"/>
      <c r="R73" s="184">
        <f>+P77</f>
        <v>45554</v>
      </c>
      <c r="S73" s="185"/>
    </row>
    <row r="74" spans="1:19" ht="12.75">
      <c r="A74" s="122" t="s">
        <v>37</v>
      </c>
      <c r="B74" s="231">
        <f>+B69</f>
        <v>64952</v>
      </c>
      <c r="C74" s="232"/>
      <c r="D74" s="230">
        <f>+D69</f>
        <v>63890</v>
      </c>
      <c r="E74" s="230"/>
      <c r="F74" s="226">
        <f>+F69</f>
        <v>72635</v>
      </c>
      <c r="G74" s="227"/>
      <c r="H74" s="178">
        <f>+H69</f>
        <v>72464</v>
      </c>
      <c r="I74" s="179"/>
      <c r="J74" s="178">
        <f>+J69</f>
        <v>70304</v>
      </c>
      <c r="K74" s="179"/>
      <c r="L74" s="250">
        <f>+L69</f>
        <v>70304</v>
      </c>
      <c r="M74" s="251"/>
      <c r="N74" s="178">
        <f>+N69</f>
        <v>56366</v>
      </c>
      <c r="O74" s="179"/>
      <c r="P74" s="178">
        <f>+P69</f>
        <v>65187</v>
      </c>
      <c r="Q74" s="179"/>
      <c r="R74" s="178">
        <f>+R69</f>
        <v>0</v>
      </c>
      <c r="S74" s="179"/>
    </row>
    <row r="75" spans="1:19" ht="12.75">
      <c r="A75" s="122" t="s">
        <v>42</v>
      </c>
      <c r="B75" s="212">
        <f>+B73+B74</f>
        <v>124110.51999999999</v>
      </c>
      <c r="C75" s="213"/>
      <c r="D75" s="216">
        <f>+D73+D74</f>
        <v>86528.95999999999</v>
      </c>
      <c r="E75" s="216"/>
      <c r="F75" s="200">
        <f>+F73+F74</f>
        <v>111688.53</v>
      </c>
      <c r="G75" s="201"/>
      <c r="H75" s="176">
        <f>+H73+H74</f>
        <v>33858.69</v>
      </c>
      <c r="I75" s="177"/>
      <c r="J75" s="176">
        <f>+J73+J74</f>
        <v>56626.36</v>
      </c>
      <c r="K75" s="177"/>
      <c r="L75" s="244">
        <f>+L73+L74</f>
        <v>21210.199999999997</v>
      </c>
      <c r="M75" s="245"/>
      <c r="N75" s="176">
        <f>+N73+N74</f>
        <v>53130.46666666666</v>
      </c>
      <c r="O75" s="177"/>
      <c r="P75" s="176">
        <f>+P73+P74</f>
        <v>68994.46666666666</v>
      </c>
      <c r="Q75" s="177"/>
      <c r="R75" s="176">
        <f>+R73+R74</f>
        <v>45554</v>
      </c>
      <c r="S75" s="177"/>
    </row>
    <row r="76" spans="1:19" ht="12.75">
      <c r="A76" s="122" t="s">
        <v>43</v>
      </c>
      <c r="B76" s="214">
        <f>101471.56</f>
        <v>101471.56</v>
      </c>
      <c r="C76" s="215"/>
      <c r="D76" s="228">
        <v>47475.43</v>
      </c>
      <c r="E76" s="228"/>
      <c r="F76" s="178">
        <v>150293.84</v>
      </c>
      <c r="G76" s="179"/>
      <c r="H76" s="178">
        <f>20536.33+27000</f>
        <v>47536.33</v>
      </c>
      <c r="I76" s="179"/>
      <c r="J76" s="208">
        <f>116049.8-5329.64-5000</f>
        <v>105720.16</v>
      </c>
      <c r="K76" s="179"/>
      <c r="L76" s="246">
        <f>18929.4*42/27-5000</f>
        <v>24445.733333333334</v>
      </c>
      <c r="M76" s="247"/>
      <c r="N76" s="178">
        <v>49323</v>
      </c>
      <c r="O76" s="179"/>
      <c r="P76" s="178">
        <f>P75-P77</f>
        <v>23440.46666666666</v>
      </c>
      <c r="Q76" s="179"/>
      <c r="R76" s="178">
        <v>12786</v>
      </c>
      <c r="S76" s="179"/>
    </row>
    <row r="77" spans="1:19" ht="21">
      <c r="A77" s="131" t="s">
        <v>44</v>
      </c>
      <c r="B77" s="212">
        <f>+B75-B76</f>
        <v>22638.959999999992</v>
      </c>
      <c r="C77" s="213"/>
      <c r="D77" s="216">
        <f>+D75-D76</f>
        <v>39053.52999999999</v>
      </c>
      <c r="E77" s="216"/>
      <c r="F77" s="200">
        <f>+F75-F76</f>
        <v>-38605.31</v>
      </c>
      <c r="G77" s="201"/>
      <c r="H77" s="176">
        <f>+H75-H76</f>
        <v>-13677.64</v>
      </c>
      <c r="I77" s="177"/>
      <c r="J77" s="176">
        <f>J75-J76</f>
        <v>-49093.8</v>
      </c>
      <c r="K77" s="177"/>
      <c r="L77" s="244">
        <f>L75-L76</f>
        <v>-3235.5333333333365</v>
      </c>
      <c r="M77" s="245"/>
      <c r="N77" s="176">
        <f>N75-N76</f>
        <v>3807.46666666666</v>
      </c>
      <c r="O77" s="177"/>
      <c r="P77" s="176">
        <v>45554</v>
      </c>
      <c r="Q77" s="177"/>
      <c r="R77" s="176">
        <f>R75-R76</f>
        <v>32768</v>
      </c>
      <c r="S77" s="177"/>
    </row>
    <row r="78" spans="1:19" ht="13.5" thickBot="1">
      <c r="A78" s="122"/>
      <c r="B78" s="89"/>
      <c r="C78" s="90"/>
      <c r="D78" s="89"/>
      <c r="E78" s="90"/>
      <c r="F78" s="91"/>
      <c r="G78" s="92"/>
      <c r="H78" s="91"/>
      <c r="I78" s="92"/>
      <c r="J78" s="91"/>
      <c r="K78" s="92"/>
      <c r="L78" s="91"/>
      <c r="M78" s="92"/>
      <c r="N78" s="91"/>
      <c r="O78" s="92"/>
      <c r="P78" s="173"/>
      <c r="Q78" s="174"/>
      <c r="R78" s="173"/>
      <c r="S78" s="174"/>
    </row>
    <row r="79" spans="1:19" s="1" customFormat="1" ht="21" thickBot="1">
      <c r="A79" s="93" t="s">
        <v>45</v>
      </c>
      <c r="B79" s="210">
        <f>+B76/B5</f>
        <v>478.63943396226415</v>
      </c>
      <c r="C79" s="211"/>
      <c r="D79" s="180">
        <f>+D76/D5</f>
        <v>412.82982608695653</v>
      </c>
      <c r="E79" s="180"/>
      <c r="F79" s="225">
        <f>+F76/F5</f>
        <v>726.0571980676328</v>
      </c>
      <c r="G79" s="211"/>
      <c r="H79" s="180">
        <f>+H76/H5</f>
        <v>688.9323188405797</v>
      </c>
      <c r="I79" s="181"/>
      <c r="J79" s="180">
        <f>+J76/J51</f>
        <v>656.6469565217392</v>
      </c>
      <c r="K79" s="181"/>
      <c r="L79" s="186">
        <f>+L76/L51</f>
        <v>582.0412698412698</v>
      </c>
      <c r="M79" s="187"/>
      <c r="N79" s="180">
        <f>+N76/N51</f>
        <v>601.5</v>
      </c>
      <c r="O79" s="181"/>
      <c r="P79" s="180">
        <f>+P76/P51</f>
        <v>689.4254901960783</v>
      </c>
      <c r="Q79" s="181"/>
      <c r="R79" s="180">
        <f>+R76/R51</f>
        <v>608.8571428571429</v>
      </c>
      <c r="S79" s="181"/>
    </row>
    <row r="80" spans="1:9" ht="12.75">
      <c r="A80" s="7"/>
      <c r="B80" s="7"/>
      <c r="C80" s="7"/>
      <c r="D80" s="7"/>
      <c r="E80" s="7"/>
      <c r="F80" s="7"/>
      <c r="G80" s="7"/>
      <c r="H80" s="7"/>
      <c r="I80" s="8"/>
    </row>
    <row r="81" ht="12.75">
      <c r="F81" s="3"/>
    </row>
  </sheetData>
  <sheetProtection/>
  <mergeCells count="192">
    <mergeCell ref="R75:S75"/>
    <mergeCell ref="R76:S76"/>
    <mergeCell ref="R77:S77"/>
    <mergeCell ref="R79:S79"/>
    <mergeCell ref="R66:S66"/>
    <mergeCell ref="R67:S67"/>
    <mergeCell ref="R68:S68"/>
    <mergeCell ref="R69:S69"/>
    <mergeCell ref="R73:S73"/>
    <mergeCell ref="R74:S74"/>
    <mergeCell ref="R61:S61"/>
    <mergeCell ref="R62:S62"/>
    <mergeCell ref="R63:S63"/>
    <mergeCell ref="R64:S64"/>
    <mergeCell ref="R65:S65"/>
    <mergeCell ref="R4:S4"/>
    <mergeCell ref="R5:S5"/>
    <mergeCell ref="R57:S57"/>
    <mergeCell ref="R58:S58"/>
    <mergeCell ref="R59:S59"/>
    <mergeCell ref="R60:S60"/>
    <mergeCell ref="L76:M76"/>
    <mergeCell ref="L66:M66"/>
    <mergeCell ref="L67:M67"/>
    <mergeCell ref="L77:M77"/>
    <mergeCell ref="L79:M79"/>
    <mergeCell ref="L68:M68"/>
    <mergeCell ref="L69:M69"/>
    <mergeCell ref="L73:M73"/>
    <mergeCell ref="L74:M74"/>
    <mergeCell ref="L75:M75"/>
    <mergeCell ref="L60:M60"/>
    <mergeCell ref="L61:M61"/>
    <mergeCell ref="L62:M62"/>
    <mergeCell ref="L63:M63"/>
    <mergeCell ref="L64:M64"/>
    <mergeCell ref="L65:M65"/>
    <mergeCell ref="B67:C67"/>
    <mergeCell ref="B63:C63"/>
    <mergeCell ref="D67:E67"/>
    <mergeCell ref="F67:G67"/>
    <mergeCell ref="D63:E63"/>
    <mergeCell ref="F63:G63"/>
    <mergeCell ref="B66:C66"/>
    <mergeCell ref="B65:C65"/>
    <mergeCell ref="A39:A40"/>
    <mergeCell ref="B64:C64"/>
    <mergeCell ref="L57:M57"/>
    <mergeCell ref="L58:M58"/>
    <mergeCell ref="L59:M59"/>
    <mergeCell ref="D58:E58"/>
    <mergeCell ref="B62:C62"/>
    <mergeCell ref="D57:E57"/>
    <mergeCell ref="F61:G61"/>
    <mergeCell ref="B58:C58"/>
    <mergeCell ref="B5:C5"/>
    <mergeCell ref="F57:G57"/>
    <mergeCell ref="B59:C59"/>
    <mergeCell ref="B57:C57"/>
    <mergeCell ref="B60:C60"/>
    <mergeCell ref="B61:C61"/>
    <mergeCell ref="F60:G60"/>
    <mergeCell ref="B74:C74"/>
    <mergeCell ref="B68:C68"/>
    <mergeCell ref="F68:G68"/>
    <mergeCell ref="F69:G69"/>
    <mergeCell ref="B69:C69"/>
    <mergeCell ref="B73:C73"/>
    <mergeCell ref="D69:E69"/>
    <mergeCell ref="D79:E79"/>
    <mergeCell ref="D66:E66"/>
    <mergeCell ref="D76:E76"/>
    <mergeCell ref="D73:E73"/>
    <mergeCell ref="D64:E64"/>
    <mergeCell ref="D65:E65"/>
    <mergeCell ref="D74:E74"/>
    <mergeCell ref="D75:E75"/>
    <mergeCell ref="D68:E68"/>
    <mergeCell ref="D4:E4"/>
    <mergeCell ref="F4:G4"/>
    <mergeCell ref="D5:E5"/>
    <mergeCell ref="D62:E62"/>
    <mergeCell ref="F59:G59"/>
    <mergeCell ref="F79:G79"/>
    <mergeCell ref="F77:G77"/>
    <mergeCell ref="F73:G73"/>
    <mergeCell ref="F74:G74"/>
    <mergeCell ref="F75:G75"/>
    <mergeCell ref="D59:E59"/>
    <mergeCell ref="F76:G76"/>
    <mergeCell ref="F64:G64"/>
    <mergeCell ref="F62:G62"/>
    <mergeCell ref="H67:I67"/>
    <mergeCell ref="F66:G66"/>
    <mergeCell ref="D60:E60"/>
    <mergeCell ref="D61:E61"/>
    <mergeCell ref="H66:I66"/>
    <mergeCell ref="H61:I61"/>
    <mergeCell ref="F65:G65"/>
    <mergeCell ref="H59:I59"/>
    <mergeCell ref="H60:I60"/>
    <mergeCell ref="H58:I58"/>
    <mergeCell ref="F58:G58"/>
    <mergeCell ref="H62:I62"/>
    <mergeCell ref="H68:I68"/>
    <mergeCell ref="H69:I69"/>
    <mergeCell ref="H4:I4"/>
    <mergeCell ref="H5:I5"/>
    <mergeCell ref="H57:I57"/>
    <mergeCell ref="L4:M4"/>
    <mergeCell ref="L5:M5"/>
    <mergeCell ref="J63:K63"/>
    <mergeCell ref="J64:K64"/>
    <mergeCell ref="J65:K65"/>
    <mergeCell ref="H73:I73"/>
    <mergeCell ref="H63:I63"/>
    <mergeCell ref="H64:I64"/>
    <mergeCell ref="H65:I65"/>
    <mergeCell ref="J58:K58"/>
    <mergeCell ref="J59:K59"/>
    <mergeCell ref="J73:K73"/>
    <mergeCell ref="J60:K60"/>
    <mergeCell ref="J61:K61"/>
    <mergeCell ref="J62:K62"/>
    <mergeCell ref="B79:C79"/>
    <mergeCell ref="B77:C77"/>
    <mergeCell ref="B76:C76"/>
    <mergeCell ref="B75:C75"/>
    <mergeCell ref="H79:I79"/>
    <mergeCell ref="H74:I74"/>
    <mergeCell ref="H75:I75"/>
    <mergeCell ref="H76:I76"/>
    <mergeCell ref="H77:I77"/>
    <mergeCell ref="D77:E77"/>
    <mergeCell ref="J74:K74"/>
    <mergeCell ref="J75:K75"/>
    <mergeCell ref="J76:K76"/>
    <mergeCell ref="J77:K77"/>
    <mergeCell ref="J79:K79"/>
    <mergeCell ref="J66:K66"/>
    <mergeCell ref="J67:K67"/>
    <mergeCell ref="J68:K68"/>
    <mergeCell ref="J69:K69"/>
    <mergeCell ref="N4:O4"/>
    <mergeCell ref="N5:O5"/>
    <mergeCell ref="N57:O57"/>
    <mergeCell ref="N58:O58"/>
    <mergeCell ref="N59:O59"/>
    <mergeCell ref="B4:C4"/>
    <mergeCell ref="J4:K4"/>
    <mergeCell ref="J5:K5"/>
    <mergeCell ref="J57:K57"/>
    <mergeCell ref="F5:G5"/>
    <mergeCell ref="N69:O69"/>
    <mergeCell ref="N73:O73"/>
    <mergeCell ref="N60:O60"/>
    <mergeCell ref="N61:O61"/>
    <mergeCell ref="N62:O62"/>
    <mergeCell ref="N63:O63"/>
    <mergeCell ref="N64:O64"/>
    <mergeCell ref="N65:O65"/>
    <mergeCell ref="N74:O74"/>
    <mergeCell ref="N75:O75"/>
    <mergeCell ref="N76:O76"/>
    <mergeCell ref="N77:O77"/>
    <mergeCell ref="N79:O79"/>
    <mergeCell ref="A56:O56"/>
    <mergeCell ref="N66:O66"/>
    <mergeCell ref="N67:O67"/>
    <mergeCell ref="N68:O68"/>
    <mergeCell ref="P4:Q4"/>
    <mergeCell ref="P5:Q5"/>
    <mergeCell ref="P57:Q57"/>
    <mergeCell ref="P58:Q58"/>
    <mergeCell ref="P59:Q59"/>
    <mergeCell ref="P60:Q60"/>
    <mergeCell ref="P74:Q74"/>
    <mergeCell ref="P61:Q61"/>
    <mergeCell ref="P62:Q62"/>
    <mergeCell ref="P63:Q63"/>
    <mergeCell ref="P64:Q64"/>
    <mergeCell ref="P65:Q65"/>
    <mergeCell ref="P75:Q75"/>
    <mergeCell ref="P76:Q76"/>
    <mergeCell ref="P77:Q77"/>
    <mergeCell ref="P79:Q79"/>
    <mergeCell ref="A2:Q2"/>
    <mergeCell ref="P66:Q66"/>
    <mergeCell ref="P67:Q67"/>
    <mergeCell ref="P68:Q68"/>
    <mergeCell ref="P69:Q69"/>
    <mergeCell ref="P73:Q73"/>
  </mergeCells>
  <printOptions horizontalCentered="1" verticalCentered="1"/>
  <pageMargins left="0.26" right="0.25" top="0.6692913385826772" bottom="0.4330708661417323" header="0.4330708661417323" footer="0.15748031496062992"/>
  <pageSetup horizontalDpi="600" verticalDpi="600" orientation="portrait" scale="75" r:id="rId1"/>
  <rowBreaks count="1" manualBreakCount="1">
    <brk id="53" max="10" man="1"/>
  </rowBreaks>
  <ignoredErrors>
    <ignoredError sqref="G13 H35:H36 H50 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JPERAZA</dc:creator>
  <cp:keywords/>
  <dc:description/>
  <cp:lastModifiedBy>Salvador Gutierrez</cp:lastModifiedBy>
  <cp:lastPrinted>2013-11-19T13:45:28Z</cp:lastPrinted>
  <dcterms:created xsi:type="dcterms:W3CDTF">2005-07-26T14:39:17Z</dcterms:created>
  <dcterms:modified xsi:type="dcterms:W3CDTF">2016-05-10T18:35:37Z</dcterms:modified>
  <cp:category/>
  <cp:version/>
  <cp:contentType/>
  <cp:contentStatus/>
</cp:coreProperties>
</file>